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70" yWindow="90" windowWidth="14940" windowHeight="8550" activeTab="0"/>
  </bookViews>
  <sheets>
    <sheet name="高校卒業後の概要" sheetId="1" r:id="rId1"/>
  </sheets>
  <definedNames>
    <definedName name="_xlnm.Print_Area" localSheetId="0">'高校卒業後の概要'!$A$1:$AL$42</definedName>
  </definedNames>
  <calcPr fullCalcOnLoad="1"/>
</workbook>
</file>

<file path=xl/sharedStrings.xml><?xml version="1.0" encoding="utf-8"?>
<sst xmlns="http://schemas.openxmlformats.org/spreadsheetml/2006/main" count="220" uniqueCount="55">
  <si>
    <t>１　高等学校卒業者数</t>
  </si>
  <si>
    <t>区分</t>
  </si>
  <si>
    <t>京　　　都　　　府</t>
  </si>
  <si>
    <t>全　　　　　　　　　国</t>
  </si>
  <si>
    <t>国公私計</t>
  </si>
  <si>
    <t>人（前年比</t>
  </si>
  <si>
    <t>公立計</t>
  </si>
  <si>
    <t>２　公立高等学校卒業後の進路状況</t>
  </si>
  <si>
    <t>各年５月１日現在</t>
  </si>
  <si>
    <t>区　　　　　　　　分</t>
  </si>
  <si>
    <t>大学</t>
  </si>
  <si>
    <t>（学部）</t>
  </si>
  <si>
    <t>全　　国　　公　　立</t>
  </si>
  <si>
    <t>短期大学</t>
  </si>
  <si>
    <t>（就職入学者を含む）</t>
  </si>
  <si>
    <t>（本科）</t>
  </si>
  <si>
    <t>公共職業能力開発</t>
  </si>
  <si>
    <t>大学・短期大学の</t>
  </si>
  <si>
    <r>
      <t xml:space="preserve">施設等入学者      </t>
    </r>
    <r>
      <rPr>
        <sz val="6"/>
        <rFont val="ＭＳ Ｐゴシック"/>
        <family val="3"/>
      </rPr>
      <t>（就職入学者を含む）</t>
    </r>
  </si>
  <si>
    <t>通信教育部</t>
  </si>
  <si>
    <t>大学・短期大学</t>
  </si>
  <si>
    <t>（別科）</t>
  </si>
  <si>
    <t>高等学校</t>
  </si>
  <si>
    <t>（専攻科）</t>
  </si>
  <si>
    <t>上記以外の者</t>
  </si>
  <si>
    <t>特別支援学校</t>
  </si>
  <si>
    <r>
      <t>高等部</t>
    </r>
    <r>
      <rPr>
        <sz val="8"/>
        <rFont val="ＭＳ Ｐゴシック"/>
        <family val="3"/>
      </rPr>
      <t>（専攻科）</t>
    </r>
  </si>
  <si>
    <t>死亡・不詳</t>
  </si>
  <si>
    <t>計</t>
  </si>
  <si>
    <t>（進学者総数）</t>
  </si>
  <si>
    <t>（卒業者総数）</t>
  </si>
  <si>
    <t>高等学校(全日制・定時制)卒業後の状況調査結果の概要</t>
  </si>
  <si>
    <t>人減）</t>
  </si>
  <si>
    <t>進学者（就職進学者を含む）</t>
  </si>
  <si>
    <r>
      <t>府</t>
    </r>
    <r>
      <rPr>
        <sz val="11"/>
        <rFont val="ＭＳ Ｐゴシック"/>
        <family val="3"/>
      </rPr>
      <t>立</t>
    </r>
    <r>
      <rPr>
        <sz val="11"/>
        <rFont val="ＭＳ Ｐゴシック"/>
        <family val="3"/>
      </rPr>
      <t>高</t>
    </r>
    <r>
      <rPr>
        <sz val="11"/>
        <rFont val="ＭＳ Ｐゴシック"/>
        <family val="3"/>
      </rPr>
      <t>校</t>
    </r>
  </si>
  <si>
    <t>京都市立高校</t>
  </si>
  <si>
    <t>京都府公立計</t>
  </si>
  <si>
    <t>（</t>
  </si>
  <si>
    <t>％）</t>
  </si>
  <si>
    <t>（</t>
  </si>
  <si>
    <t>％）</t>
  </si>
  <si>
    <t>（</t>
  </si>
  <si>
    <t>％）</t>
  </si>
  <si>
    <t>（</t>
  </si>
  <si>
    <t>％）</t>
  </si>
  <si>
    <t>一時的な仕事に就いた者</t>
  </si>
  <si>
    <t>人（前年比483</t>
  </si>
  <si>
    <t>専修学校進学者・
専修学校等入学者</t>
  </si>
  <si>
    <t>注１　比率の算出にあたって四捨五入したため、構成比率の合計が100％にならない場合がある。</t>
  </si>
  <si>
    <t>就　職　者　等</t>
  </si>
  <si>
    <t>注２　就職者等とは、「自営業主等」、「無期雇用労働者」、「有期雇用労働者」、「臨時労働者」をさす。</t>
  </si>
  <si>
    <t>　　　　令和３年度から項目廃止</t>
  </si>
  <si>
    <t>注３　一時的な仕事に就いた者とは、「臨時労働者」及び「有期雇用労働者のうち１年未満の者」をさすが、</t>
  </si>
  <si>
    <t>令和４年</t>
  </si>
  <si>
    <t>令和３年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</si>
</sst>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0.0%"/>
    <numFmt numFmtId="179" formatCode="0_ "/>
    <numFmt numFmtId="180" formatCode="_ * #,##0.0_ ;_ * \-#,##0.0_ ;_ * &quot;-&quot;?_ ;_ @_ "/>
    <numFmt numFmtId="181" formatCode="0.0"/>
    <numFmt numFmtId="182" formatCode="0.0_);[Red]\(0.0\)"/>
    <numFmt numFmtId="183" formatCode="0.000_ "/>
    <numFmt numFmtId="184" formatCode="_ * #,##0.0_ ;_ * \-#,##0.0_ ;_ * &quot;-&quot;_ ;_ @_ "/>
    <numFmt numFmtId="185" formatCode="#,##0_ ;[Red]\-#,##0\ "/>
    <numFmt numFmtId="186" formatCode="&quot;(平成&quot;##&quot;年３月卒業)&quot;"/>
    <numFmt numFmtId="187" formatCode="0_);[Red]\(0\)"/>
    <numFmt numFmtId="188" formatCode="&quot;（平成&quot;##&quot;年３月卒業）&quot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&quot;（令和&quot;##&quot;年３月卒業）&quot;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 style="hair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hair"/>
    </border>
    <border>
      <left style="medium"/>
      <right/>
      <top/>
      <bottom style="hair"/>
    </border>
    <border>
      <left style="medium"/>
      <right/>
      <top style="hair"/>
      <bottom/>
    </border>
    <border>
      <left/>
      <right/>
      <top style="thin"/>
      <bottom style="medium"/>
    </border>
    <border>
      <left/>
      <right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hair"/>
    </border>
    <border>
      <left style="medium"/>
      <right>
        <color indexed="63"/>
      </right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1" fillId="0" borderId="0" xfId="0" applyFont="1" applyFill="1" applyBorder="1" applyAlignment="1">
      <alignment horizontal="distributed" vertical="top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/>
    </xf>
    <xf numFmtId="0" fontId="20" fillId="0" borderId="0" xfId="0" applyFont="1" applyFill="1" applyBorder="1" applyAlignment="1">
      <alignment vertical="center" textRotation="255"/>
    </xf>
    <xf numFmtId="0" fontId="21" fillId="0" borderId="0" xfId="0" applyFont="1" applyFill="1" applyBorder="1" applyAlignment="1">
      <alignment horizontal="center" vertical="center"/>
    </xf>
    <xf numFmtId="41" fontId="0" fillId="0" borderId="0" xfId="48" applyNumberForma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41" fontId="0" fillId="0" borderId="0" xfId="48" applyNumberFormat="1" applyFill="1" applyBorder="1" applyAlignment="1">
      <alignment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top"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0" fontId="2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6" fontId="21" fillId="0" borderId="11" xfId="0" applyNumberFormat="1" applyFont="1" applyFill="1" applyBorder="1" applyAlignment="1">
      <alignment horizontal="right" vertical="center" shrinkToFit="1"/>
    </xf>
    <xf numFmtId="176" fontId="21" fillId="0" borderId="10" xfId="0" applyNumberFormat="1" applyFont="1" applyFill="1" applyBorder="1" applyAlignment="1">
      <alignment horizontal="right" vertical="center" shrinkToFit="1"/>
    </xf>
    <xf numFmtId="180" fontId="21" fillId="0" borderId="10" xfId="0" applyNumberFormat="1" applyFont="1" applyFill="1" applyBorder="1" applyAlignment="1">
      <alignment horizontal="right" vertical="center" shrinkToFit="1"/>
    </xf>
    <xf numFmtId="184" fontId="21" fillId="0" borderId="10" xfId="0" applyNumberFormat="1" applyFont="1" applyFill="1" applyBorder="1" applyAlignment="1">
      <alignment horizontal="right" vertical="center" shrinkToFit="1"/>
    </xf>
    <xf numFmtId="188" fontId="20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1" fillId="0" borderId="16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vertical="center"/>
    </xf>
    <xf numFmtId="185" fontId="21" fillId="0" borderId="16" xfId="48" applyNumberFormat="1" applyFont="1" applyFill="1" applyBorder="1" applyAlignment="1">
      <alignment vertical="center" shrinkToFit="1"/>
    </xf>
    <xf numFmtId="0" fontId="0" fillId="0" borderId="17" xfId="0" applyFill="1" applyBorder="1" applyAlignment="1">
      <alignment/>
    </xf>
    <xf numFmtId="0" fontId="22" fillId="0" borderId="16" xfId="0" applyFont="1" applyFill="1" applyBorder="1" applyAlignment="1">
      <alignment horizontal="left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1" fillId="0" borderId="20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21" fillId="0" borderId="20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0" fontId="20" fillId="0" borderId="0" xfId="0" applyFont="1" applyFill="1" applyBorder="1" applyAlignment="1">
      <alignment horizontal="right" vertic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76" fontId="21" fillId="0" borderId="0" xfId="0" applyNumberFormat="1" applyFont="1" applyFill="1" applyBorder="1" applyAlignment="1">
      <alignment horizontal="right" vertical="center" shrinkToFit="1"/>
    </xf>
    <xf numFmtId="0" fontId="21" fillId="0" borderId="25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vertical="center"/>
    </xf>
    <xf numFmtId="0" fontId="0" fillId="0" borderId="26" xfId="0" applyFill="1" applyBorder="1" applyAlignment="1">
      <alignment/>
    </xf>
    <xf numFmtId="41" fontId="0" fillId="0" borderId="23" xfId="48" applyNumberFormat="1" applyFill="1" applyBorder="1" applyAlignment="1">
      <alignment vertical="center"/>
    </xf>
    <xf numFmtId="0" fontId="21" fillId="0" borderId="27" xfId="0" applyFont="1" applyFill="1" applyBorder="1" applyAlignment="1">
      <alignment horizontal="left" vertical="center"/>
    </xf>
    <xf numFmtId="0" fontId="0" fillId="0" borderId="28" xfId="0" applyFill="1" applyBorder="1" applyAlignment="1">
      <alignment/>
    </xf>
    <xf numFmtId="0" fontId="21" fillId="0" borderId="29" xfId="0" applyFont="1" applyFill="1" applyBorder="1" applyAlignment="1">
      <alignment vertical="center"/>
    </xf>
    <xf numFmtId="176" fontId="21" fillId="0" borderId="29" xfId="0" applyNumberFormat="1" applyFont="1" applyFill="1" applyBorder="1" applyAlignment="1">
      <alignment horizontal="right" vertical="center" shrinkToFit="1"/>
    </xf>
    <xf numFmtId="0" fontId="21" fillId="0" borderId="30" xfId="0" applyFont="1" applyFill="1" applyBorder="1" applyAlignment="1">
      <alignment horizontal="left" vertical="center"/>
    </xf>
    <xf numFmtId="0" fontId="0" fillId="0" borderId="31" xfId="0" applyFill="1" applyBorder="1" applyAlignment="1">
      <alignment/>
    </xf>
    <xf numFmtId="0" fontId="0" fillId="0" borderId="29" xfId="0" applyFill="1" applyBorder="1" applyAlignment="1">
      <alignment/>
    </xf>
    <xf numFmtId="0" fontId="21" fillId="0" borderId="32" xfId="0" applyFont="1" applyFill="1" applyBorder="1" applyAlignment="1">
      <alignment horizontal="left" vertical="center"/>
    </xf>
    <xf numFmtId="41" fontId="0" fillId="0" borderId="33" xfId="48" applyNumberForma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176" fontId="21" fillId="0" borderId="16" xfId="0" applyNumberFormat="1" applyFont="1" applyFill="1" applyBorder="1" applyAlignment="1">
      <alignment horizontal="right" vertical="center" shrinkToFit="1"/>
    </xf>
    <xf numFmtId="0" fontId="21" fillId="0" borderId="18" xfId="0" applyFont="1" applyFill="1" applyBorder="1" applyAlignment="1">
      <alignment horizontal="left" vertical="center"/>
    </xf>
    <xf numFmtId="184" fontId="21" fillId="0" borderId="0" xfId="0" applyNumberFormat="1" applyFont="1" applyFill="1" applyBorder="1" applyAlignment="1">
      <alignment horizontal="right" vertical="center" shrinkToFit="1"/>
    </xf>
    <xf numFmtId="0" fontId="23" fillId="0" borderId="20" xfId="0" applyFont="1" applyFill="1" applyBorder="1" applyAlignment="1">
      <alignment horizontal="distributed" vertical="top"/>
    </xf>
    <xf numFmtId="176" fontId="21" fillId="0" borderId="20" xfId="0" applyNumberFormat="1" applyFont="1" applyFill="1" applyBorder="1" applyAlignment="1">
      <alignment horizontal="right" vertical="center" shrinkToFit="1"/>
    </xf>
    <xf numFmtId="0" fontId="21" fillId="0" borderId="22" xfId="0" applyFont="1" applyFill="1" applyBorder="1" applyAlignment="1">
      <alignment horizontal="left" vertical="center"/>
    </xf>
    <xf numFmtId="41" fontId="0" fillId="0" borderId="19" xfId="48" applyNumberFormat="1" applyFill="1" applyBorder="1" applyAlignment="1">
      <alignment vertical="center"/>
    </xf>
    <xf numFmtId="41" fontId="0" fillId="0" borderId="0" xfId="48" applyNumberFormat="1" applyFill="1" applyBorder="1" applyAlignment="1">
      <alignment vertical="center"/>
    </xf>
    <xf numFmtId="41" fontId="0" fillId="0" borderId="34" xfId="48" applyNumberFormat="1" applyFill="1" applyBorder="1" applyAlignment="1">
      <alignment vertical="center"/>
    </xf>
    <xf numFmtId="41" fontId="0" fillId="0" borderId="31" xfId="48" applyNumberFormat="1" applyFill="1" applyBorder="1" applyAlignment="1">
      <alignment vertical="center"/>
    </xf>
    <xf numFmtId="41" fontId="0" fillId="0" borderId="15" xfId="48" applyNumberFormat="1" applyFill="1" applyBorder="1" applyAlignment="1">
      <alignment vertical="center"/>
    </xf>
    <xf numFmtId="41" fontId="0" fillId="0" borderId="23" xfId="4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21" fillId="0" borderId="16" xfId="48" applyFont="1" applyFill="1" applyBorder="1" applyAlignment="1">
      <alignment vertical="center" shrinkToFit="1"/>
    </xf>
    <xf numFmtId="38" fontId="21" fillId="0" borderId="20" xfId="48" applyFont="1" applyFill="1" applyBorder="1" applyAlignment="1">
      <alignment vertical="center"/>
    </xf>
    <xf numFmtId="185" fontId="21" fillId="0" borderId="35" xfId="48" applyNumberFormat="1" applyFont="1" applyFill="1" applyBorder="1" applyAlignment="1">
      <alignment vertical="center" shrinkToFit="1"/>
    </xf>
    <xf numFmtId="41" fontId="0" fillId="24" borderId="31" xfId="48" applyNumberFormat="1" applyFill="1" applyBorder="1" applyAlignment="1">
      <alignment vertical="center"/>
    </xf>
    <xf numFmtId="0" fontId="21" fillId="24" borderId="29" xfId="0" applyFont="1" applyFill="1" applyBorder="1" applyAlignment="1">
      <alignment vertical="center"/>
    </xf>
    <xf numFmtId="176" fontId="21" fillId="24" borderId="29" xfId="0" applyNumberFormat="1" applyFont="1" applyFill="1" applyBorder="1" applyAlignment="1">
      <alignment horizontal="right" vertical="center" shrinkToFit="1"/>
    </xf>
    <xf numFmtId="0" fontId="21" fillId="24" borderId="30" xfId="0" applyFont="1" applyFill="1" applyBorder="1" applyAlignment="1">
      <alignment horizontal="left" vertical="center"/>
    </xf>
    <xf numFmtId="41" fontId="0" fillId="24" borderId="23" xfId="48" applyNumberForma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176" fontId="21" fillId="24" borderId="0" xfId="0" applyNumberFormat="1" applyFont="1" applyFill="1" applyBorder="1" applyAlignment="1">
      <alignment horizontal="right" vertical="center" shrinkToFit="1"/>
    </xf>
    <xf numFmtId="0" fontId="21" fillId="24" borderId="25" xfId="0" applyFont="1" applyFill="1" applyBorder="1" applyAlignment="1">
      <alignment horizontal="left" vertical="center"/>
    </xf>
    <xf numFmtId="41" fontId="0" fillId="24" borderId="33" xfId="48" applyNumberForma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176" fontId="21" fillId="24" borderId="10" xfId="0" applyNumberFormat="1" applyFont="1" applyFill="1" applyBorder="1" applyAlignment="1">
      <alignment horizontal="right" vertical="center" shrinkToFit="1"/>
    </xf>
    <xf numFmtId="0" fontId="21" fillId="24" borderId="32" xfId="0" applyFont="1" applyFill="1" applyBorder="1" applyAlignment="1">
      <alignment horizontal="left" vertical="center"/>
    </xf>
    <xf numFmtId="41" fontId="0" fillId="24" borderId="15" xfId="48" applyNumberFormat="1" applyFill="1" applyBorder="1" applyAlignment="1">
      <alignment vertical="center"/>
    </xf>
    <xf numFmtId="0" fontId="21" fillId="24" borderId="16" xfId="0" applyFont="1" applyFill="1" applyBorder="1" applyAlignment="1">
      <alignment vertical="center"/>
    </xf>
    <xf numFmtId="176" fontId="21" fillId="24" borderId="16" xfId="0" applyNumberFormat="1" applyFont="1" applyFill="1" applyBorder="1" applyAlignment="1">
      <alignment horizontal="right" vertical="center" shrinkToFit="1"/>
    </xf>
    <xf numFmtId="0" fontId="21" fillId="24" borderId="18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distributed" vertical="center" inden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distributed" vertical="top"/>
    </xf>
    <xf numFmtId="0" fontId="18" fillId="0" borderId="16" xfId="0" applyFont="1" applyFill="1" applyBorder="1" applyAlignment="1">
      <alignment horizontal="distributed" vertical="top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41" fontId="0" fillId="0" borderId="40" xfId="48" applyNumberFormat="1" applyFill="1" applyBorder="1" applyAlignment="1">
      <alignment horizontal="center" vertical="center"/>
    </xf>
    <xf numFmtId="41" fontId="0" fillId="0" borderId="38" xfId="48" applyNumberFormat="1" applyFill="1" applyBorder="1" applyAlignment="1">
      <alignment horizontal="center" vertical="center"/>
    </xf>
    <xf numFmtId="192" fontId="20" fillId="0" borderId="20" xfId="0" applyNumberFormat="1" applyFont="1" applyFill="1" applyBorder="1" applyAlignment="1">
      <alignment horizontal="center" shrinkToFit="1"/>
    </xf>
    <xf numFmtId="0" fontId="0" fillId="0" borderId="4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38" fontId="0" fillId="0" borderId="43" xfId="48" applyFont="1" applyFill="1" applyBorder="1" applyAlignment="1">
      <alignment horizontal="right" vertical="center"/>
    </xf>
    <xf numFmtId="38" fontId="0" fillId="0" borderId="36" xfId="48" applyFont="1" applyFill="1" applyBorder="1" applyAlignment="1">
      <alignment horizontal="right" vertical="center"/>
    </xf>
    <xf numFmtId="38" fontId="0" fillId="0" borderId="43" xfId="48" applyFill="1" applyBorder="1" applyAlignment="1">
      <alignment horizontal="right" vertical="center"/>
    </xf>
    <xf numFmtId="38" fontId="0" fillId="0" borderId="36" xfId="48" applyFill="1" applyBorder="1" applyAlignment="1">
      <alignment horizontal="right" vertical="center"/>
    </xf>
    <xf numFmtId="0" fontId="0" fillId="0" borderId="44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41" fontId="0" fillId="0" borderId="45" xfId="48" applyNumberFormat="1" applyFill="1" applyBorder="1" applyAlignment="1">
      <alignment horizontal="center" vertical="center"/>
    </xf>
    <xf numFmtId="41" fontId="0" fillId="0" borderId="44" xfId="48" applyNumberForma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41" fontId="0" fillId="0" borderId="23" xfId="48" applyNumberFormat="1" applyFill="1" applyBorder="1" applyAlignment="1">
      <alignment horizontal="center" vertical="center"/>
    </xf>
    <xf numFmtId="41" fontId="0" fillId="0" borderId="0" xfId="48" applyNumberForma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distributed" vertical="top"/>
    </xf>
    <xf numFmtId="0" fontId="20" fillId="0" borderId="16" xfId="0" applyFont="1" applyFill="1" applyBorder="1" applyAlignment="1">
      <alignment horizontal="distributed" vertical="top"/>
    </xf>
    <xf numFmtId="41" fontId="0" fillId="0" borderId="33" xfId="48" applyNumberFormat="1" applyFill="1" applyBorder="1" applyAlignment="1">
      <alignment horizontal="center" vertical="center"/>
    </xf>
    <xf numFmtId="41" fontId="0" fillId="0" borderId="10" xfId="48" applyNumberForma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top"/>
    </xf>
    <xf numFmtId="0" fontId="21" fillId="0" borderId="16" xfId="0" applyFont="1" applyFill="1" applyBorder="1" applyAlignment="1">
      <alignment horizontal="distributed" vertical="top"/>
    </xf>
    <xf numFmtId="0" fontId="0" fillId="0" borderId="29" xfId="0" applyFont="1" applyFill="1" applyBorder="1" applyAlignment="1">
      <alignment horizontal="distributed"/>
    </xf>
    <xf numFmtId="41" fontId="0" fillId="0" borderId="31" xfId="48" applyNumberFormat="1" applyFill="1" applyBorder="1" applyAlignment="1">
      <alignment horizontal="center" vertical="center"/>
    </xf>
    <xf numFmtId="41" fontId="0" fillId="0" borderId="29" xfId="48" applyNumberForma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distributed" wrapText="1"/>
    </xf>
    <xf numFmtId="0" fontId="21" fillId="0" borderId="0" xfId="0" applyFont="1" applyFill="1" applyBorder="1" applyAlignment="1">
      <alignment horizontal="distributed" wrapText="1"/>
    </xf>
    <xf numFmtId="0" fontId="0" fillId="0" borderId="46" xfId="0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0" fillId="0" borderId="25" xfId="0" applyFill="1" applyBorder="1" applyAlignment="1">
      <alignment horizontal="distributed" vertical="center" indent="1"/>
    </xf>
    <xf numFmtId="0" fontId="21" fillId="0" borderId="29" xfId="0" applyFont="1" applyFill="1" applyBorder="1" applyAlignment="1">
      <alignment horizontal="distributed"/>
    </xf>
    <xf numFmtId="0" fontId="21" fillId="0" borderId="0" xfId="0" applyFont="1" applyFill="1" applyBorder="1" applyAlignment="1">
      <alignment horizontal="distributed"/>
    </xf>
    <xf numFmtId="0" fontId="23" fillId="0" borderId="29" xfId="0" applyFont="1" applyFill="1" applyBorder="1" applyAlignment="1">
      <alignment horizontal="distributed"/>
    </xf>
    <xf numFmtId="0" fontId="23" fillId="0" borderId="0" xfId="0" applyFont="1" applyFill="1" applyBorder="1" applyAlignment="1">
      <alignment horizontal="distributed"/>
    </xf>
    <xf numFmtId="0" fontId="0" fillId="0" borderId="47" xfId="0" applyFont="1" applyFill="1" applyBorder="1" applyAlignment="1">
      <alignment horizontal="distributed" vertical="center" indent="1"/>
    </xf>
    <xf numFmtId="0" fontId="0" fillId="0" borderId="29" xfId="0" applyFont="1" applyFill="1" applyBorder="1" applyAlignment="1">
      <alignment horizontal="distributed" vertical="center" indent="1"/>
    </xf>
    <xf numFmtId="0" fontId="0" fillId="0" borderId="30" xfId="0" applyFont="1" applyFill="1" applyBorder="1" applyAlignment="1">
      <alignment horizontal="distributed" vertical="center" indent="1"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5" xfId="0" applyFill="1" applyBorder="1" applyAlignment="1">
      <alignment horizontal="distributed" vertical="center" indent="1"/>
    </xf>
    <xf numFmtId="0" fontId="0" fillId="0" borderId="20" xfId="0" applyFont="1" applyFill="1" applyBorder="1" applyAlignment="1" quotePrefix="1">
      <alignment horizontal="center" vertical="top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38" fontId="0" fillId="0" borderId="51" xfId="48" applyFill="1" applyBorder="1" applyAlignment="1">
      <alignment horizontal="right" vertical="center"/>
    </xf>
    <xf numFmtId="38" fontId="0" fillId="0" borderId="35" xfId="48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0" fillId="0" borderId="52" xfId="0" applyFont="1" applyFill="1" applyBorder="1" applyAlignment="1">
      <alignment horizontal="distributed" vertical="center" indent="1"/>
    </xf>
    <xf numFmtId="0" fontId="0" fillId="0" borderId="44" xfId="0" applyFont="1" applyFill="1" applyBorder="1" applyAlignment="1">
      <alignment horizontal="distributed" vertical="center" indent="1"/>
    </xf>
    <xf numFmtId="0" fontId="0" fillId="0" borderId="53" xfId="0" applyFont="1" applyFill="1" applyBorder="1" applyAlignment="1">
      <alignment horizontal="distributed" vertical="center" indent="1"/>
    </xf>
    <xf numFmtId="0" fontId="0" fillId="0" borderId="54" xfId="0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0" fontId="0" fillId="0" borderId="32" xfId="0" applyFill="1" applyBorder="1" applyAlignment="1">
      <alignment horizontal="distributed" vertical="center" indent="1"/>
    </xf>
    <xf numFmtId="0" fontId="0" fillId="0" borderId="29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top"/>
    </xf>
    <xf numFmtId="0" fontId="23" fillId="0" borderId="16" xfId="0" applyFont="1" applyFill="1" applyBorder="1" applyAlignment="1">
      <alignment horizontal="distributed" vertical="top"/>
    </xf>
    <xf numFmtId="0" fontId="23" fillId="0" borderId="29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distributed" vertical="top"/>
    </xf>
    <xf numFmtId="41" fontId="0" fillId="0" borderId="55" xfId="48" applyNumberFormat="1" applyFill="1" applyBorder="1" applyAlignment="1">
      <alignment horizontal="center" vertical="center"/>
    </xf>
    <xf numFmtId="41" fontId="0" fillId="0" borderId="49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tabSelected="1" zoomScaleSheetLayoutView="100" zoomScalePageLayoutView="0" workbookViewId="0" topLeftCell="A1">
      <selection activeCell="AE1" sqref="AE1"/>
    </sheetView>
  </sheetViews>
  <sheetFormatPr defaultColWidth="9.00390625" defaultRowHeight="13.5"/>
  <cols>
    <col min="1" max="1" width="1.12109375" style="2" customWidth="1"/>
    <col min="2" max="2" width="2.875" style="2" customWidth="1"/>
    <col min="3" max="3" width="12.25390625" style="2" customWidth="1"/>
    <col min="4" max="4" width="1.00390625" style="2" customWidth="1"/>
    <col min="5" max="5" width="3.125" style="2" customWidth="1"/>
    <col min="6" max="6" width="4.875" style="2" customWidth="1"/>
    <col min="7" max="7" width="1.75390625" style="2" customWidth="1"/>
    <col min="8" max="8" width="5.00390625" style="2" customWidth="1"/>
    <col min="9" max="9" width="4.375" style="2" customWidth="1"/>
    <col min="10" max="10" width="3.50390625" style="2" customWidth="1"/>
    <col min="11" max="11" width="1.25" style="2" customWidth="1"/>
    <col min="12" max="12" width="5.75390625" style="2" customWidth="1"/>
    <col min="13" max="13" width="0.875" style="2" customWidth="1"/>
    <col min="14" max="14" width="4.25390625" style="2" customWidth="1"/>
    <col min="15" max="15" width="2.875" style="2" customWidth="1"/>
    <col min="16" max="16" width="3.875" style="2" customWidth="1"/>
    <col min="17" max="17" width="7.125" style="2" customWidth="1"/>
    <col min="18" max="18" width="2.875" style="2" customWidth="1"/>
    <col min="19" max="19" width="0.875" style="2" customWidth="1"/>
    <col min="20" max="20" width="4.25390625" style="2" customWidth="1"/>
    <col min="21" max="21" width="2.625" style="2" customWidth="1"/>
    <col min="22" max="22" width="1.625" style="2" customWidth="1"/>
    <col min="23" max="23" width="0.875" style="2" customWidth="1"/>
    <col min="24" max="24" width="12.875" style="2" customWidth="1"/>
    <col min="25" max="25" width="0.875" style="2" customWidth="1"/>
    <col min="26" max="26" width="2.875" style="2" customWidth="1"/>
    <col min="27" max="30" width="4.125" style="2" customWidth="1"/>
    <col min="31" max="31" width="10.00390625" style="2" customWidth="1"/>
    <col min="32" max="32" width="0.875" style="2" customWidth="1"/>
    <col min="33" max="33" width="4.25390625" style="3" customWidth="1"/>
    <col min="34" max="34" width="2.625" style="2" customWidth="1"/>
    <col min="35" max="35" width="10.00390625" style="2" customWidth="1"/>
    <col min="36" max="36" width="0.875" style="2" customWidth="1"/>
    <col min="37" max="37" width="4.25390625" style="4" customWidth="1"/>
    <col min="38" max="38" width="2.75390625" style="2" customWidth="1"/>
    <col min="39" max="16384" width="9.00390625" style="2" customWidth="1"/>
  </cols>
  <sheetData>
    <row r="1" spans="1:38" ht="21.75" customHeight="1">
      <c r="A1" s="105" t="s">
        <v>31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29"/>
      <c r="W1" s="29"/>
      <c r="X1" s="29"/>
      <c r="Y1" s="29"/>
      <c r="Z1" s="9"/>
      <c r="AA1" s="9"/>
      <c r="AB1" s="9"/>
      <c r="AC1" s="9"/>
      <c r="AD1" s="9"/>
      <c r="AE1" s="9"/>
      <c r="AF1" s="9"/>
      <c r="AG1" s="25"/>
      <c r="AH1" s="9"/>
      <c r="AI1" s="9"/>
      <c r="AJ1" s="9"/>
      <c r="AK1" s="26"/>
      <c r="AL1" s="9"/>
    </row>
    <row r="2" spans="1:38" ht="8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4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25"/>
      <c r="AH2" s="9"/>
      <c r="AI2" s="9"/>
      <c r="AJ2" s="9"/>
      <c r="AK2" s="26"/>
      <c r="AL2" s="9"/>
    </row>
    <row r="3" spans="1:38" ht="13.5" thickBo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O3" s="117">
        <v>4</v>
      </c>
      <c r="P3" s="117"/>
      <c r="Q3" s="117"/>
      <c r="R3" s="117"/>
      <c r="S3" s="117"/>
      <c r="T3" s="34"/>
      <c r="U3" s="9"/>
      <c r="V3" s="9"/>
      <c r="W3" s="9"/>
      <c r="Y3" s="9"/>
      <c r="Z3" s="9"/>
      <c r="AA3" s="9"/>
      <c r="AB3" s="9"/>
      <c r="AC3" s="9"/>
      <c r="AD3" s="9"/>
      <c r="AE3" s="9"/>
      <c r="AF3" s="9"/>
      <c r="AG3" s="25"/>
      <c r="AH3" s="9"/>
      <c r="AI3" s="9"/>
      <c r="AJ3" s="9"/>
      <c r="AK3" s="26"/>
      <c r="AL3" s="9"/>
    </row>
    <row r="4" spans="1:38" ht="15" customHeight="1" thickBot="1">
      <c r="A4" s="35"/>
      <c r="B4" s="36"/>
      <c r="C4" s="37" t="s">
        <v>1</v>
      </c>
      <c r="D4" s="36"/>
      <c r="E4" s="118" t="s">
        <v>2</v>
      </c>
      <c r="F4" s="119"/>
      <c r="G4" s="119"/>
      <c r="H4" s="119"/>
      <c r="I4" s="119"/>
      <c r="J4" s="119"/>
      <c r="K4" s="38"/>
      <c r="L4" s="118" t="s">
        <v>3</v>
      </c>
      <c r="M4" s="119"/>
      <c r="N4" s="119"/>
      <c r="O4" s="119"/>
      <c r="P4" s="119"/>
      <c r="Q4" s="119"/>
      <c r="R4" s="119"/>
      <c r="S4" s="120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5"/>
      <c r="AH4" s="9"/>
      <c r="AI4" s="9"/>
      <c r="AJ4" s="9"/>
      <c r="AK4" s="26"/>
      <c r="AL4" s="9"/>
    </row>
    <row r="5" spans="1:38" ht="13.5" customHeight="1">
      <c r="A5" s="39"/>
      <c r="B5" s="106" t="s">
        <v>4</v>
      </c>
      <c r="C5" s="106"/>
      <c r="D5" s="40"/>
      <c r="E5" s="121">
        <v>22049</v>
      </c>
      <c r="F5" s="122"/>
      <c r="G5" s="41" t="s">
        <v>5</v>
      </c>
      <c r="H5" s="42"/>
      <c r="I5" s="43">
        <f>22049-21821</f>
        <v>228</v>
      </c>
      <c r="J5" s="45" t="s">
        <v>32</v>
      </c>
      <c r="K5" s="44"/>
      <c r="L5" s="123">
        <v>990230</v>
      </c>
      <c r="M5" s="124"/>
      <c r="N5" s="124"/>
      <c r="O5" s="41" t="s">
        <v>5</v>
      </c>
      <c r="P5" s="45"/>
      <c r="Q5" s="86">
        <f>1012007-990230</f>
        <v>21777</v>
      </c>
      <c r="R5" s="45" t="s">
        <v>32</v>
      </c>
      <c r="S5" s="46"/>
      <c r="T5" s="9"/>
      <c r="U5" s="9"/>
      <c r="V5" s="9"/>
      <c r="W5" s="5"/>
      <c r="X5" s="5"/>
      <c r="Y5" s="5"/>
      <c r="Z5" s="5"/>
      <c r="AA5" s="5"/>
      <c r="AB5" s="5"/>
      <c r="AC5" s="5"/>
      <c r="AD5" s="5"/>
      <c r="AE5" s="6"/>
      <c r="AF5" s="6"/>
      <c r="AG5" s="7"/>
      <c r="AH5" s="6"/>
      <c r="AI5" s="6"/>
      <c r="AJ5" s="6"/>
      <c r="AK5" s="8"/>
      <c r="AL5" s="6"/>
    </row>
    <row r="6" spans="1:38" ht="14.25" customHeight="1" thickBot="1">
      <c r="A6" s="47"/>
      <c r="B6" s="159" t="s">
        <v>6</v>
      </c>
      <c r="C6" s="159"/>
      <c r="D6" s="48"/>
      <c r="E6" s="165">
        <v>11555</v>
      </c>
      <c r="F6" s="166"/>
      <c r="G6" s="49" t="s">
        <v>46</v>
      </c>
      <c r="H6" s="50"/>
      <c r="I6" s="88">
        <f>11842-11555</f>
        <v>287</v>
      </c>
      <c r="J6" s="53" t="s">
        <v>32</v>
      </c>
      <c r="K6" s="51"/>
      <c r="L6" s="165">
        <v>662628</v>
      </c>
      <c r="M6" s="166"/>
      <c r="N6" s="166"/>
      <c r="O6" s="52" t="s">
        <v>5</v>
      </c>
      <c r="P6" s="53"/>
      <c r="Q6" s="87">
        <f>679270-662628</f>
        <v>16642</v>
      </c>
      <c r="R6" s="53" t="s">
        <v>32</v>
      </c>
      <c r="S6" s="54"/>
      <c r="T6" s="9"/>
      <c r="U6" s="9"/>
      <c r="V6" s="9"/>
      <c r="W6" s="9"/>
      <c r="X6" s="10"/>
      <c r="Y6" s="9"/>
      <c r="Z6" s="11"/>
      <c r="AA6" s="12"/>
      <c r="AB6" s="12"/>
      <c r="AC6" s="12"/>
      <c r="AD6" s="12"/>
      <c r="AE6" s="13"/>
      <c r="AF6" s="14"/>
      <c r="AG6" s="15"/>
      <c r="AH6" s="16"/>
      <c r="AI6" s="17"/>
      <c r="AJ6" s="14"/>
      <c r="AK6" s="18"/>
      <c r="AL6" s="16"/>
    </row>
    <row r="7" spans="1:38" ht="12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/>
      <c r="Y7" s="9"/>
      <c r="Z7" s="11"/>
      <c r="AA7" s="6"/>
      <c r="AB7" s="6"/>
      <c r="AC7" s="6"/>
      <c r="AD7" s="6"/>
      <c r="AE7" s="13"/>
      <c r="AF7" s="14"/>
      <c r="AG7" s="15"/>
      <c r="AH7" s="16"/>
      <c r="AI7" s="17"/>
      <c r="AJ7" s="14"/>
      <c r="AK7" s="18"/>
      <c r="AL7" s="16"/>
    </row>
    <row r="8" spans="1:38" ht="12.75">
      <c r="A8" s="9" t="s">
        <v>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"/>
      <c r="Y8" s="9"/>
      <c r="Z8" s="11"/>
      <c r="AA8" s="6"/>
      <c r="AB8" s="6"/>
      <c r="AC8" s="6"/>
      <c r="AD8" s="6"/>
      <c r="AE8" s="13"/>
      <c r="AF8" s="14"/>
      <c r="AG8" s="15"/>
      <c r="AH8" s="16"/>
      <c r="AI8" s="17"/>
      <c r="AJ8" s="14"/>
      <c r="AK8" s="18"/>
      <c r="AL8" s="16"/>
    </row>
    <row r="9" spans="1:40" ht="13.5" thickBot="1">
      <c r="A9" s="9"/>
      <c r="B9" s="9"/>
      <c r="C9" s="160"/>
      <c r="D9" s="160"/>
      <c r="E9" s="160"/>
      <c r="F9" s="6"/>
      <c r="G9" s="6"/>
      <c r="H9" s="6"/>
      <c r="I9" s="6"/>
      <c r="J9" s="13"/>
      <c r="K9" s="14"/>
      <c r="L9" s="15"/>
      <c r="M9" s="16"/>
      <c r="N9" s="17"/>
      <c r="O9" s="14"/>
      <c r="P9" s="18"/>
      <c r="Q9" s="55"/>
      <c r="R9" s="55"/>
      <c r="S9" s="55"/>
      <c r="T9" s="55"/>
      <c r="U9" s="9"/>
      <c r="V9" s="9"/>
      <c r="W9" s="27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28" t="s">
        <v>8</v>
      </c>
      <c r="AM9" s="9"/>
      <c r="AN9" s="9"/>
    </row>
    <row r="10" spans="1:41" ht="15" customHeight="1" thickBot="1">
      <c r="A10" s="161" t="s">
        <v>9</v>
      </c>
      <c r="B10" s="162"/>
      <c r="C10" s="162"/>
      <c r="D10" s="162"/>
      <c r="E10" s="162"/>
      <c r="F10" s="162"/>
      <c r="G10" s="162"/>
      <c r="H10" s="162"/>
      <c r="I10" s="163"/>
      <c r="J10" s="164" t="s">
        <v>53</v>
      </c>
      <c r="K10" s="119"/>
      <c r="L10" s="119"/>
      <c r="M10" s="119"/>
      <c r="N10" s="119"/>
      <c r="O10" s="120"/>
      <c r="P10" s="164" t="s">
        <v>54</v>
      </c>
      <c r="Q10" s="119"/>
      <c r="R10" s="119"/>
      <c r="S10" s="119"/>
      <c r="T10" s="119"/>
      <c r="U10" s="120"/>
      <c r="V10" s="9"/>
      <c r="W10" s="164" t="s">
        <v>9</v>
      </c>
      <c r="X10" s="119"/>
      <c r="Y10" s="119"/>
      <c r="Z10" s="119"/>
      <c r="AA10" s="119"/>
      <c r="AB10" s="119"/>
      <c r="AC10" s="119"/>
      <c r="AD10" s="120"/>
      <c r="AE10" s="164" t="s">
        <v>53</v>
      </c>
      <c r="AF10" s="119"/>
      <c r="AG10" s="119"/>
      <c r="AH10" s="120"/>
      <c r="AI10" s="164" t="s">
        <v>54</v>
      </c>
      <c r="AJ10" s="119"/>
      <c r="AK10" s="119"/>
      <c r="AL10" s="120"/>
      <c r="AM10" s="6"/>
      <c r="AN10" s="6"/>
      <c r="AO10" s="9"/>
    </row>
    <row r="11" spans="1:41" ht="13.5" customHeight="1">
      <c r="A11" s="56"/>
      <c r="B11" s="167" t="s">
        <v>33</v>
      </c>
      <c r="C11" s="125" t="s">
        <v>10</v>
      </c>
      <c r="D11" s="57"/>
      <c r="E11" s="170" t="s">
        <v>34</v>
      </c>
      <c r="F11" s="171"/>
      <c r="G11" s="171"/>
      <c r="H11" s="171"/>
      <c r="I11" s="172"/>
      <c r="J11" s="127">
        <f>5849+5</f>
        <v>5854</v>
      </c>
      <c r="K11" s="128"/>
      <c r="L11" s="128"/>
      <c r="M11" s="14"/>
      <c r="N11" s="58"/>
      <c r="O11" s="59"/>
      <c r="P11" s="127">
        <v>6010</v>
      </c>
      <c r="Q11" s="128"/>
      <c r="R11" s="128"/>
      <c r="S11" s="14"/>
      <c r="T11" s="58"/>
      <c r="U11" s="59"/>
      <c r="V11" s="9"/>
      <c r="W11" s="56"/>
      <c r="X11" s="129" t="s">
        <v>47</v>
      </c>
      <c r="Y11" s="9"/>
      <c r="Z11" s="170" t="s">
        <v>34</v>
      </c>
      <c r="AA11" s="171"/>
      <c r="AB11" s="171"/>
      <c r="AC11" s="171"/>
      <c r="AD11" s="172"/>
      <c r="AE11" s="62">
        <f>1802+12+20+1+138</f>
        <v>1973</v>
      </c>
      <c r="AF11" s="80"/>
      <c r="AG11" s="80"/>
      <c r="AH11" s="60"/>
      <c r="AI11" s="62">
        <v>2003</v>
      </c>
      <c r="AJ11" s="80"/>
      <c r="AK11" s="80"/>
      <c r="AL11" s="60"/>
      <c r="AM11" s="58"/>
      <c r="AN11" s="16"/>
      <c r="AO11" s="9"/>
    </row>
    <row r="12" spans="1:41" ht="13.5" customHeight="1">
      <c r="A12" s="56"/>
      <c r="B12" s="168"/>
      <c r="C12" s="126"/>
      <c r="D12" s="61"/>
      <c r="E12" s="144" t="s">
        <v>35</v>
      </c>
      <c r="F12" s="145"/>
      <c r="G12" s="145"/>
      <c r="H12" s="145"/>
      <c r="I12" s="146"/>
      <c r="J12" s="131">
        <f>1153+4</f>
        <v>1157</v>
      </c>
      <c r="K12" s="132"/>
      <c r="L12" s="132"/>
      <c r="M12" s="14"/>
      <c r="N12" s="58"/>
      <c r="O12" s="59"/>
      <c r="P12" s="131">
        <v>1166</v>
      </c>
      <c r="Q12" s="132"/>
      <c r="R12" s="132"/>
      <c r="S12" s="14"/>
      <c r="T12" s="58"/>
      <c r="U12" s="59"/>
      <c r="V12" s="9"/>
      <c r="W12" s="56"/>
      <c r="X12" s="130"/>
      <c r="Y12" s="9"/>
      <c r="Z12" s="144" t="s">
        <v>35</v>
      </c>
      <c r="AA12" s="145"/>
      <c r="AB12" s="145"/>
      <c r="AC12" s="145"/>
      <c r="AD12" s="146"/>
      <c r="AE12" s="62">
        <f>137+78+65</f>
        <v>280</v>
      </c>
      <c r="AF12" s="80"/>
      <c r="AG12" s="80"/>
      <c r="AH12" s="60"/>
      <c r="AI12" s="62">
        <v>277</v>
      </c>
      <c r="AJ12" s="80"/>
      <c r="AK12" s="80"/>
      <c r="AL12" s="60"/>
      <c r="AM12" s="58"/>
      <c r="AN12" s="16"/>
      <c r="AO12" s="9"/>
    </row>
    <row r="13" spans="1:38" ht="13.5" customHeight="1">
      <c r="A13" s="56"/>
      <c r="B13" s="168"/>
      <c r="C13" s="133" t="s">
        <v>11</v>
      </c>
      <c r="D13" s="61"/>
      <c r="E13" s="173" t="s">
        <v>36</v>
      </c>
      <c r="F13" s="174"/>
      <c r="G13" s="174"/>
      <c r="H13" s="174"/>
      <c r="I13" s="175"/>
      <c r="J13" s="135">
        <f>SUM(J11:L12)</f>
        <v>7011</v>
      </c>
      <c r="K13" s="136"/>
      <c r="L13" s="136"/>
      <c r="M13" s="14" t="s">
        <v>37</v>
      </c>
      <c r="N13" s="58">
        <f>(J13/$AE$37)*100</f>
        <v>60.67503245348333</v>
      </c>
      <c r="O13" s="59" t="s">
        <v>38</v>
      </c>
      <c r="P13" s="135">
        <f>SUM(P11:R12)</f>
        <v>7176</v>
      </c>
      <c r="Q13" s="136"/>
      <c r="R13" s="136"/>
      <c r="S13" s="14" t="s">
        <v>37</v>
      </c>
      <c r="T13" s="58">
        <f>(P13/$AI$37)*100</f>
        <v>60.597871981084275</v>
      </c>
      <c r="U13" s="59" t="s">
        <v>38</v>
      </c>
      <c r="V13" s="9"/>
      <c r="W13" s="56"/>
      <c r="X13" s="110" t="s">
        <v>14</v>
      </c>
      <c r="Y13" s="9"/>
      <c r="Z13" s="173" t="s">
        <v>36</v>
      </c>
      <c r="AA13" s="174"/>
      <c r="AB13" s="174"/>
      <c r="AC13" s="174"/>
      <c r="AD13" s="175"/>
      <c r="AE13" s="62">
        <f>SUM(AE11:AE12)</f>
        <v>2253</v>
      </c>
      <c r="AF13" s="14" t="s">
        <v>37</v>
      </c>
      <c r="AG13" s="58">
        <f>(AE13/$AE$37)*100</f>
        <v>19.49805279099957</v>
      </c>
      <c r="AH13" s="59" t="s">
        <v>38</v>
      </c>
      <c r="AI13" s="62">
        <f>SUM(AI11:AI12)</f>
        <v>2280</v>
      </c>
      <c r="AJ13" s="14" t="s">
        <v>37</v>
      </c>
      <c r="AK13" s="58">
        <f>(AI13/$AI$37)*100</f>
        <v>19.25350447559534</v>
      </c>
      <c r="AL13" s="59" t="s">
        <v>38</v>
      </c>
    </row>
    <row r="14" spans="1:38" ht="13.5" customHeight="1">
      <c r="A14" s="56"/>
      <c r="B14" s="168"/>
      <c r="C14" s="134"/>
      <c r="D14" s="61"/>
      <c r="E14" s="112" t="s">
        <v>12</v>
      </c>
      <c r="F14" s="113"/>
      <c r="G14" s="113"/>
      <c r="H14" s="113"/>
      <c r="I14" s="114"/>
      <c r="J14" s="115">
        <v>333266</v>
      </c>
      <c r="K14" s="116"/>
      <c r="L14" s="116"/>
      <c r="M14" s="20" t="s">
        <v>37</v>
      </c>
      <c r="N14" s="30">
        <f>(J14/$AE$38)*100</f>
        <v>50.29458459346723</v>
      </c>
      <c r="O14" s="63" t="s">
        <v>38</v>
      </c>
      <c r="P14" s="115">
        <v>325751</v>
      </c>
      <c r="Q14" s="116"/>
      <c r="R14" s="116"/>
      <c r="S14" s="20" t="s">
        <v>37</v>
      </c>
      <c r="T14" s="30">
        <f>(P14/$AI$38)*100</f>
        <v>47.95604104406201</v>
      </c>
      <c r="U14" s="63" t="s">
        <v>38</v>
      </c>
      <c r="V14" s="9"/>
      <c r="W14" s="56"/>
      <c r="X14" s="111"/>
      <c r="Y14" s="9"/>
      <c r="Z14" s="112" t="s">
        <v>12</v>
      </c>
      <c r="AA14" s="113"/>
      <c r="AB14" s="113"/>
      <c r="AC14" s="113"/>
      <c r="AD14" s="114"/>
      <c r="AE14" s="81">
        <f>122715+23442</f>
        <v>146157</v>
      </c>
      <c r="AF14" s="20" t="s">
        <v>37</v>
      </c>
      <c r="AG14" s="30">
        <f>(AE14/$AE$38)*100</f>
        <v>22.057172350096888</v>
      </c>
      <c r="AH14" s="63" t="s">
        <v>38</v>
      </c>
      <c r="AI14" s="81">
        <v>155707</v>
      </c>
      <c r="AJ14" s="20" t="s">
        <v>37</v>
      </c>
      <c r="AK14" s="30">
        <f>(AI14/$AI$38)*100</f>
        <v>22.922696424102345</v>
      </c>
      <c r="AL14" s="63" t="s">
        <v>38</v>
      </c>
    </row>
    <row r="15" spans="1:38" ht="13.5" customHeight="1">
      <c r="A15" s="56"/>
      <c r="B15" s="168"/>
      <c r="C15" s="139" t="s">
        <v>13</v>
      </c>
      <c r="D15" s="64"/>
      <c r="E15" s="151" t="s">
        <v>34</v>
      </c>
      <c r="F15" s="152"/>
      <c r="G15" s="152"/>
      <c r="H15" s="152"/>
      <c r="I15" s="153"/>
      <c r="J15" s="140">
        <f>437+2</f>
        <v>439</v>
      </c>
      <c r="K15" s="141"/>
      <c r="L15" s="141"/>
      <c r="M15" s="65"/>
      <c r="N15" s="66"/>
      <c r="O15" s="67"/>
      <c r="P15" s="140">
        <v>450</v>
      </c>
      <c r="Q15" s="141"/>
      <c r="R15" s="141"/>
      <c r="S15" s="65"/>
      <c r="T15" s="66"/>
      <c r="U15" s="67"/>
      <c r="V15" s="9"/>
      <c r="W15" s="68"/>
      <c r="X15" s="142" t="s">
        <v>16</v>
      </c>
      <c r="Y15" s="69"/>
      <c r="Z15" s="151" t="s">
        <v>34</v>
      </c>
      <c r="AA15" s="152"/>
      <c r="AB15" s="152"/>
      <c r="AC15" s="152"/>
      <c r="AD15" s="153"/>
      <c r="AE15" s="82">
        <v>50</v>
      </c>
      <c r="AF15" s="65"/>
      <c r="AG15" s="66"/>
      <c r="AH15" s="67"/>
      <c r="AI15" s="82">
        <v>40</v>
      </c>
      <c r="AJ15" s="65"/>
      <c r="AK15" s="66"/>
      <c r="AL15" s="67"/>
    </row>
    <row r="16" spans="1:38" ht="13.5" customHeight="1">
      <c r="A16" s="56"/>
      <c r="B16" s="168"/>
      <c r="C16" s="126"/>
      <c r="D16" s="61"/>
      <c r="E16" s="144" t="s">
        <v>35</v>
      </c>
      <c r="F16" s="145"/>
      <c r="G16" s="145"/>
      <c r="H16" s="145"/>
      <c r="I16" s="146"/>
      <c r="J16" s="131">
        <v>23</v>
      </c>
      <c r="K16" s="132"/>
      <c r="L16" s="132"/>
      <c r="M16" s="14"/>
      <c r="N16" s="58"/>
      <c r="O16" s="59"/>
      <c r="P16" s="131">
        <v>31</v>
      </c>
      <c r="Q16" s="132"/>
      <c r="R16" s="132"/>
      <c r="S16" s="14"/>
      <c r="T16" s="58"/>
      <c r="U16" s="59"/>
      <c r="V16" s="9"/>
      <c r="W16" s="56"/>
      <c r="X16" s="143"/>
      <c r="Y16" s="9"/>
      <c r="Z16" s="144" t="s">
        <v>35</v>
      </c>
      <c r="AA16" s="145"/>
      <c r="AB16" s="145"/>
      <c r="AC16" s="145"/>
      <c r="AD16" s="146"/>
      <c r="AE16" s="62">
        <v>3</v>
      </c>
      <c r="AF16" s="14"/>
      <c r="AG16" s="58"/>
      <c r="AH16" s="59"/>
      <c r="AI16" s="62">
        <v>2</v>
      </c>
      <c r="AJ16" s="14"/>
      <c r="AK16" s="58"/>
      <c r="AL16" s="59"/>
    </row>
    <row r="17" spans="1:38" ht="13.5" customHeight="1">
      <c r="A17" s="56"/>
      <c r="B17" s="168"/>
      <c r="C17" s="133" t="s">
        <v>15</v>
      </c>
      <c r="D17" s="61"/>
      <c r="E17" s="173" t="s">
        <v>36</v>
      </c>
      <c r="F17" s="174"/>
      <c r="G17" s="174"/>
      <c r="H17" s="174"/>
      <c r="I17" s="175"/>
      <c r="J17" s="135">
        <f>SUM(J15:L16)</f>
        <v>462</v>
      </c>
      <c r="K17" s="136"/>
      <c r="L17" s="136"/>
      <c r="M17" s="19" t="s">
        <v>39</v>
      </c>
      <c r="N17" s="31">
        <f>(J17/$AE$37)*100</f>
        <v>3.998269147555171</v>
      </c>
      <c r="O17" s="70" t="s">
        <v>40</v>
      </c>
      <c r="P17" s="135">
        <f>SUM(P15:R16)</f>
        <v>481</v>
      </c>
      <c r="Q17" s="136"/>
      <c r="R17" s="136"/>
      <c r="S17" s="19" t="s">
        <v>37</v>
      </c>
      <c r="T17" s="31">
        <f>(P17/$AI$37)*100</f>
        <v>4.061813882790069</v>
      </c>
      <c r="U17" s="70" t="s">
        <v>38</v>
      </c>
      <c r="V17" s="9"/>
      <c r="W17" s="56"/>
      <c r="X17" s="137" t="s">
        <v>18</v>
      </c>
      <c r="Y17" s="9"/>
      <c r="Z17" s="173" t="s">
        <v>36</v>
      </c>
      <c r="AA17" s="174"/>
      <c r="AB17" s="174"/>
      <c r="AC17" s="174"/>
      <c r="AD17" s="175"/>
      <c r="AE17" s="71">
        <f>SUM(AE15:AE16)</f>
        <v>53</v>
      </c>
      <c r="AF17" s="19" t="s">
        <v>39</v>
      </c>
      <c r="AG17" s="31">
        <f>(AE17/$AE$37)*100</f>
        <v>0.4586758978797058</v>
      </c>
      <c r="AH17" s="70" t="s">
        <v>40</v>
      </c>
      <c r="AI17" s="71">
        <f>SUM(AI15:AI16)</f>
        <v>42</v>
      </c>
      <c r="AJ17" s="19" t="s">
        <v>37</v>
      </c>
      <c r="AK17" s="31">
        <f>(AI17/$AI$37)*100</f>
        <v>0.35466981928728253</v>
      </c>
      <c r="AL17" s="70" t="s">
        <v>38</v>
      </c>
    </row>
    <row r="18" spans="1:38" ht="13.5" customHeight="1">
      <c r="A18" s="56"/>
      <c r="B18" s="168"/>
      <c r="C18" s="134"/>
      <c r="D18" s="44"/>
      <c r="E18" s="112" t="s">
        <v>12</v>
      </c>
      <c r="F18" s="113"/>
      <c r="G18" s="113"/>
      <c r="H18" s="113"/>
      <c r="I18" s="114"/>
      <c r="J18" s="115">
        <v>25725</v>
      </c>
      <c r="K18" s="116"/>
      <c r="L18" s="116"/>
      <c r="M18" s="72" t="s">
        <v>39</v>
      </c>
      <c r="N18" s="73">
        <f>(J18/$AE$38)*100</f>
        <v>3.8822687842952606</v>
      </c>
      <c r="O18" s="74" t="s">
        <v>40</v>
      </c>
      <c r="P18" s="115">
        <v>28210</v>
      </c>
      <c r="Q18" s="116"/>
      <c r="R18" s="116"/>
      <c r="S18" s="72" t="s">
        <v>37</v>
      </c>
      <c r="T18" s="73">
        <f>(P18/$AI$38)*100</f>
        <v>4.152987766278505</v>
      </c>
      <c r="U18" s="74" t="s">
        <v>38</v>
      </c>
      <c r="V18" s="9"/>
      <c r="W18" s="56"/>
      <c r="X18" s="138"/>
      <c r="Y18" s="9"/>
      <c r="Z18" s="112" t="s">
        <v>12</v>
      </c>
      <c r="AA18" s="113"/>
      <c r="AB18" s="113"/>
      <c r="AC18" s="113"/>
      <c r="AD18" s="114"/>
      <c r="AE18" s="83">
        <v>4736</v>
      </c>
      <c r="AF18" s="72" t="s">
        <v>37</v>
      </c>
      <c r="AG18" s="73">
        <f>(AE18/$AE$38)*100</f>
        <v>0.714729833330315</v>
      </c>
      <c r="AH18" s="74" t="s">
        <v>38</v>
      </c>
      <c r="AI18" s="83">
        <v>4883</v>
      </c>
      <c r="AJ18" s="72" t="s">
        <v>37</v>
      </c>
      <c r="AK18" s="73">
        <f>(AI18/$AI$38)*100</f>
        <v>0.7188599525961694</v>
      </c>
      <c r="AL18" s="74" t="s">
        <v>38</v>
      </c>
    </row>
    <row r="19" spans="1:38" ht="13.5" customHeight="1">
      <c r="A19" s="56"/>
      <c r="B19" s="168"/>
      <c r="C19" s="147" t="s">
        <v>17</v>
      </c>
      <c r="D19" s="61"/>
      <c r="E19" s="151" t="s">
        <v>34</v>
      </c>
      <c r="F19" s="152"/>
      <c r="G19" s="152"/>
      <c r="H19" s="152"/>
      <c r="I19" s="153"/>
      <c r="J19" s="140">
        <v>7</v>
      </c>
      <c r="K19" s="141"/>
      <c r="L19" s="141"/>
      <c r="M19" s="14"/>
      <c r="N19" s="58"/>
      <c r="O19" s="59"/>
      <c r="P19" s="140">
        <v>4</v>
      </c>
      <c r="Q19" s="141"/>
      <c r="R19" s="141"/>
      <c r="S19" s="14"/>
      <c r="T19" s="58"/>
      <c r="U19" s="59"/>
      <c r="V19" s="9"/>
      <c r="W19" s="68"/>
      <c r="X19" s="176" t="s">
        <v>49</v>
      </c>
      <c r="Y19" s="69"/>
      <c r="Z19" s="151" t="s">
        <v>34</v>
      </c>
      <c r="AA19" s="152"/>
      <c r="AB19" s="152"/>
      <c r="AC19" s="152"/>
      <c r="AD19" s="153"/>
      <c r="AE19" s="62">
        <f>10+1+943+24+14+7+20+1</f>
        <v>1020</v>
      </c>
      <c r="AF19" s="14"/>
      <c r="AG19" s="58"/>
      <c r="AH19" s="59"/>
      <c r="AI19" s="62">
        <v>1106</v>
      </c>
      <c r="AJ19" s="14"/>
      <c r="AK19" s="58"/>
      <c r="AL19" s="59"/>
    </row>
    <row r="20" spans="1:38" ht="13.5" customHeight="1">
      <c r="A20" s="56"/>
      <c r="B20" s="168"/>
      <c r="C20" s="148"/>
      <c r="D20" s="61"/>
      <c r="E20" s="144" t="s">
        <v>35</v>
      </c>
      <c r="F20" s="145"/>
      <c r="G20" s="145"/>
      <c r="H20" s="145"/>
      <c r="I20" s="146"/>
      <c r="J20" s="131">
        <v>0</v>
      </c>
      <c r="K20" s="132"/>
      <c r="L20" s="132"/>
      <c r="M20" s="14"/>
      <c r="N20" s="58"/>
      <c r="O20" s="59"/>
      <c r="P20" s="131">
        <v>0</v>
      </c>
      <c r="Q20" s="132"/>
      <c r="R20" s="132"/>
      <c r="S20" s="14"/>
      <c r="T20" s="58"/>
      <c r="U20" s="59"/>
      <c r="V20" s="9"/>
      <c r="W20" s="56"/>
      <c r="X20" s="177"/>
      <c r="Y20" s="9"/>
      <c r="Z20" s="144" t="s">
        <v>35</v>
      </c>
      <c r="AA20" s="145"/>
      <c r="AB20" s="145"/>
      <c r="AC20" s="145"/>
      <c r="AD20" s="146"/>
      <c r="AE20" s="62">
        <f>98+17+2+1</f>
        <v>118</v>
      </c>
      <c r="AF20" s="14"/>
      <c r="AG20" s="58"/>
      <c r="AH20" s="59"/>
      <c r="AI20" s="62">
        <v>128</v>
      </c>
      <c r="AJ20" s="14"/>
      <c r="AK20" s="58"/>
      <c r="AL20" s="59"/>
    </row>
    <row r="21" spans="1:38" ht="13.5" customHeight="1">
      <c r="A21" s="56"/>
      <c r="B21" s="168"/>
      <c r="C21" s="137" t="s">
        <v>19</v>
      </c>
      <c r="D21" s="61"/>
      <c r="E21" s="173" t="s">
        <v>36</v>
      </c>
      <c r="F21" s="174"/>
      <c r="G21" s="174"/>
      <c r="H21" s="174"/>
      <c r="I21" s="175"/>
      <c r="J21" s="135">
        <f>SUM(J19:L20)</f>
        <v>7</v>
      </c>
      <c r="K21" s="136"/>
      <c r="L21" s="136"/>
      <c r="M21" s="14" t="s">
        <v>37</v>
      </c>
      <c r="N21" s="58">
        <f>(J21/$AE$37)*100</f>
        <v>0.06057983556901775</v>
      </c>
      <c r="O21" s="59" t="s">
        <v>38</v>
      </c>
      <c r="P21" s="135">
        <f>SUM(P19:R20)</f>
        <v>4</v>
      </c>
      <c r="Q21" s="136"/>
      <c r="R21" s="136"/>
      <c r="S21" s="14" t="s">
        <v>37</v>
      </c>
      <c r="T21" s="58">
        <f>(P21/$AI$37)*100</f>
        <v>0.03377807802736024</v>
      </c>
      <c r="U21" s="59" t="s">
        <v>38</v>
      </c>
      <c r="V21" s="9"/>
      <c r="W21" s="56"/>
      <c r="X21" s="177"/>
      <c r="Y21" s="9"/>
      <c r="Z21" s="173" t="s">
        <v>36</v>
      </c>
      <c r="AA21" s="174"/>
      <c r="AB21" s="174"/>
      <c r="AC21" s="174"/>
      <c r="AD21" s="175"/>
      <c r="AE21" s="62">
        <f>SUM(AE19:AE20)</f>
        <v>1138</v>
      </c>
      <c r="AF21" s="14" t="s">
        <v>37</v>
      </c>
      <c r="AG21" s="58">
        <f>(AE21/$AE$37)*100</f>
        <v>9.848550411077456</v>
      </c>
      <c r="AH21" s="59" t="s">
        <v>38</v>
      </c>
      <c r="AI21" s="62">
        <f>SUM(AI19:AI20)</f>
        <v>1234</v>
      </c>
      <c r="AJ21" s="14" t="s">
        <v>37</v>
      </c>
      <c r="AK21" s="58">
        <f>(AI21/$AI$37)*100</f>
        <v>10.420537071440634</v>
      </c>
      <c r="AL21" s="59" t="s">
        <v>38</v>
      </c>
    </row>
    <row r="22" spans="1:38" ht="13.5" customHeight="1">
      <c r="A22" s="56"/>
      <c r="B22" s="168"/>
      <c r="C22" s="138"/>
      <c r="D22" s="61"/>
      <c r="E22" s="112" t="s">
        <v>12</v>
      </c>
      <c r="F22" s="113"/>
      <c r="G22" s="113"/>
      <c r="H22" s="113"/>
      <c r="I22" s="114"/>
      <c r="J22" s="115">
        <v>515</v>
      </c>
      <c r="K22" s="116"/>
      <c r="L22" s="116"/>
      <c r="M22" s="20" t="s">
        <v>37</v>
      </c>
      <c r="N22" s="30">
        <f>(J22/$AE$38)*100</f>
        <v>0.07772083280513349</v>
      </c>
      <c r="O22" s="63" t="s">
        <v>38</v>
      </c>
      <c r="P22" s="115">
        <v>492</v>
      </c>
      <c r="Q22" s="116"/>
      <c r="R22" s="116"/>
      <c r="S22" s="20" t="s">
        <v>37</v>
      </c>
      <c r="T22" s="30">
        <f>(P22/$AI$38)*100</f>
        <v>0.07243069766072402</v>
      </c>
      <c r="U22" s="63" t="s">
        <v>38</v>
      </c>
      <c r="V22" s="9"/>
      <c r="W22" s="56"/>
      <c r="X22" s="178"/>
      <c r="Y22" s="9"/>
      <c r="Z22" s="112" t="s">
        <v>12</v>
      </c>
      <c r="AA22" s="113"/>
      <c r="AB22" s="113"/>
      <c r="AC22" s="113"/>
      <c r="AD22" s="114"/>
      <c r="AE22" s="81">
        <f>2359+117896+1791+2255</f>
        <v>124301</v>
      </c>
      <c r="AF22" s="20" t="s">
        <v>37</v>
      </c>
      <c r="AG22" s="30">
        <f>(AE22/$AE$38)*100</f>
        <v>18.758790754390095</v>
      </c>
      <c r="AH22" s="63" t="s">
        <v>38</v>
      </c>
      <c r="AI22" s="81">
        <v>134922</v>
      </c>
      <c r="AJ22" s="20" t="s">
        <v>37</v>
      </c>
      <c r="AK22" s="30">
        <f>(AI22/$AI$38)*100</f>
        <v>19.862793881667084</v>
      </c>
      <c r="AL22" s="63" t="s">
        <v>38</v>
      </c>
    </row>
    <row r="23" spans="1:38" ht="13.5" customHeight="1">
      <c r="A23" s="56"/>
      <c r="B23" s="168"/>
      <c r="C23" s="149" t="s">
        <v>20</v>
      </c>
      <c r="D23" s="64"/>
      <c r="E23" s="151" t="s">
        <v>34</v>
      </c>
      <c r="F23" s="152"/>
      <c r="G23" s="152"/>
      <c r="H23" s="152"/>
      <c r="I23" s="153"/>
      <c r="J23" s="140">
        <v>1</v>
      </c>
      <c r="K23" s="141"/>
      <c r="L23" s="141"/>
      <c r="M23" s="65"/>
      <c r="N23" s="66"/>
      <c r="O23" s="67"/>
      <c r="P23" s="140"/>
      <c r="Q23" s="141"/>
      <c r="R23" s="141"/>
      <c r="S23" s="65"/>
      <c r="T23" s="66"/>
      <c r="U23" s="67"/>
      <c r="V23" s="9"/>
      <c r="W23" s="68"/>
      <c r="X23" s="107" t="s">
        <v>45</v>
      </c>
      <c r="Y23" s="69"/>
      <c r="Z23" s="151" t="s">
        <v>34</v>
      </c>
      <c r="AA23" s="152"/>
      <c r="AB23" s="152"/>
      <c r="AC23" s="152"/>
      <c r="AD23" s="153"/>
      <c r="AE23" s="89"/>
      <c r="AF23" s="90"/>
      <c r="AG23" s="91"/>
      <c r="AH23" s="92"/>
      <c r="AI23" s="89"/>
      <c r="AJ23" s="90"/>
      <c r="AK23" s="91"/>
      <c r="AL23" s="92"/>
    </row>
    <row r="24" spans="1:38" ht="13.5" customHeight="1">
      <c r="A24" s="56"/>
      <c r="B24" s="168"/>
      <c r="C24" s="150"/>
      <c r="D24" s="61"/>
      <c r="E24" s="144" t="s">
        <v>35</v>
      </c>
      <c r="F24" s="145"/>
      <c r="G24" s="145"/>
      <c r="H24" s="145"/>
      <c r="I24" s="146"/>
      <c r="J24" s="131">
        <v>0</v>
      </c>
      <c r="K24" s="132"/>
      <c r="L24" s="132"/>
      <c r="M24" s="14"/>
      <c r="N24" s="58"/>
      <c r="O24" s="59"/>
      <c r="P24" s="131"/>
      <c r="Q24" s="132"/>
      <c r="R24" s="132"/>
      <c r="S24" s="14"/>
      <c r="T24" s="58"/>
      <c r="U24" s="59"/>
      <c r="V24" s="9"/>
      <c r="W24" s="56"/>
      <c r="X24" s="108"/>
      <c r="Y24" s="9"/>
      <c r="Z24" s="144" t="s">
        <v>35</v>
      </c>
      <c r="AA24" s="145"/>
      <c r="AB24" s="145"/>
      <c r="AC24" s="145"/>
      <c r="AD24" s="146"/>
      <c r="AE24" s="93"/>
      <c r="AF24" s="94"/>
      <c r="AG24" s="95"/>
      <c r="AH24" s="96"/>
      <c r="AI24" s="93"/>
      <c r="AJ24" s="94"/>
      <c r="AK24" s="95"/>
      <c r="AL24" s="96"/>
    </row>
    <row r="25" spans="1:38" ht="13.5" customHeight="1">
      <c r="A25" s="56"/>
      <c r="B25" s="168"/>
      <c r="C25" s="179" t="s">
        <v>21</v>
      </c>
      <c r="D25" s="61"/>
      <c r="E25" s="173" t="s">
        <v>36</v>
      </c>
      <c r="F25" s="174"/>
      <c r="G25" s="174"/>
      <c r="H25" s="174"/>
      <c r="I25" s="175"/>
      <c r="J25" s="135">
        <f>SUM(J23:L24)</f>
        <v>1</v>
      </c>
      <c r="K25" s="136"/>
      <c r="L25" s="136"/>
      <c r="M25" s="19" t="s">
        <v>41</v>
      </c>
      <c r="N25" s="33">
        <f>(J25/$AE$37)*100</f>
        <v>0.008654262224145393</v>
      </c>
      <c r="O25" s="70" t="s">
        <v>42</v>
      </c>
      <c r="P25" s="135">
        <f>SUM(P23:R24)</f>
        <v>0</v>
      </c>
      <c r="Q25" s="136"/>
      <c r="R25" s="136"/>
      <c r="S25" s="19" t="s">
        <v>37</v>
      </c>
      <c r="T25" s="33">
        <f>(P25/$AI$37)*100</f>
        <v>0</v>
      </c>
      <c r="U25" s="70" t="s">
        <v>38</v>
      </c>
      <c r="V25" s="9"/>
      <c r="W25" s="56"/>
      <c r="X25" s="108"/>
      <c r="Y25" s="9"/>
      <c r="Z25" s="173" t="s">
        <v>36</v>
      </c>
      <c r="AA25" s="174"/>
      <c r="AB25" s="174"/>
      <c r="AC25" s="174"/>
      <c r="AD25" s="175"/>
      <c r="AE25" s="97">
        <f>SUM(AE23:AE24)</f>
        <v>0</v>
      </c>
      <c r="AF25" s="98" t="s">
        <v>41</v>
      </c>
      <c r="AG25" s="99">
        <f>(AE25/$AE$37)*100</f>
        <v>0</v>
      </c>
      <c r="AH25" s="100" t="s">
        <v>42</v>
      </c>
      <c r="AI25" s="97">
        <f>SUM(AI23:AI24)</f>
        <v>0</v>
      </c>
      <c r="AJ25" s="98" t="s">
        <v>37</v>
      </c>
      <c r="AK25" s="99">
        <f>(AI25/$AI$37)*100</f>
        <v>0</v>
      </c>
      <c r="AL25" s="100" t="s">
        <v>38</v>
      </c>
    </row>
    <row r="26" spans="1:38" ht="13.5" customHeight="1">
      <c r="A26" s="56"/>
      <c r="B26" s="168"/>
      <c r="C26" s="180"/>
      <c r="D26" s="44"/>
      <c r="E26" s="112" t="s">
        <v>12</v>
      </c>
      <c r="F26" s="113"/>
      <c r="G26" s="113"/>
      <c r="H26" s="113"/>
      <c r="I26" s="114"/>
      <c r="J26" s="115">
        <v>48</v>
      </c>
      <c r="K26" s="116"/>
      <c r="L26" s="116"/>
      <c r="M26" s="72" t="s">
        <v>41</v>
      </c>
      <c r="N26" s="73">
        <f>(J26/$AE$38)*100</f>
        <v>0.0072438834459153546</v>
      </c>
      <c r="O26" s="74" t="s">
        <v>42</v>
      </c>
      <c r="P26" s="115">
        <v>59</v>
      </c>
      <c r="Q26" s="116"/>
      <c r="R26" s="116"/>
      <c r="S26" s="72" t="s">
        <v>37</v>
      </c>
      <c r="T26" s="73">
        <f>(P26/$AI$38)*100</f>
        <v>0.008685795044680318</v>
      </c>
      <c r="U26" s="74" t="s">
        <v>38</v>
      </c>
      <c r="V26" s="9"/>
      <c r="W26" s="39"/>
      <c r="X26" s="109"/>
      <c r="Y26" s="40"/>
      <c r="Z26" s="112" t="s">
        <v>12</v>
      </c>
      <c r="AA26" s="113"/>
      <c r="AB26" s="113"/>
      <c r="AC26" s="113"/>
      <c r="AD26" s="114"/>
      <c r="AE26" s="101"/>
      <c r="AF26" s="102" t="s">
        <v>41</v>
      </c>
      <c r="AG26" s="103">
        <f>(AE26/$AE$38)*100</f>
        <v>0</v>
      </c>
      <c r="AH26" s="104" t="s">
        <v>42</v>
      </c>
      <c r="AI26" s="101"/>
      <c r="AJ26" s="102" t="s">
        <v>37</v>
      </c>
      <c r="AK26" s="103">
        <f>(AI26/$AI$38)*100</f>
        <v>0</v>
      </c>
      <c r="AL26" s="104" t="s">
        <v>38</v>
      </c>
    </row>
    <row r="27" spans="1:38" ht="13.5" customHeight="1">
      <c r="A27" s="56"/>
      <c r="B27" s="168"/>
      <c r="C27" s="149" t="s">
        <v>22</v>
      </c>
      <c r="D27" s="61"/>
      <c r="E27" s="151" t="s">
        <v>34</v>
      </c>
      <c r="F27" s="152"/>
      <c r="G27" s="152"/>
      <c r="H27" s="152"/>
      <c r="I27" s="153"/>
      <c r="J27" s="140">
        <v>1</v>
      </c>
      <c r="K27" s="141"/>
      <c r="L27" s="141"/>
      <c r="M27" s="14"/>
      <c r="N27" s="58"/>
      <c r="O27" s="59"/>
      <c r="P27" s="140">
        <v>2</v>
      </c>
      <c r="Q27" s="141"/>
      <c r="R27" s="141"/>
      <c r="S27" s="14"/>
      <c r="T27" s="58"/>
      <c r="U27" s="59"/>
      <c r="V27" s="9"/>
      <c r="W27" s="56"/>
      <c r="X27" s="181" t="s">
        <v>24</v>
      </c>
      <c r="Y27" s="9"/>
      <c r="Z27" s="151" t="s">
        <v>34</v>
      </c>
      <c r="AA27" s="152"/>
      <c r="AB27" s="152"/>
      <c r="AC27" s="152"/>
      <c r="AD27" s="153"/>
      <c r="AE27" s="84">
        <f>513+15</f>
        <v>528</v>
      </c>
      <c r="AF27" s="14"/>
      <c r="AG27" s="58"/>
      <c r="AH27" s="59"/>
      <c r="AI27" s="84">
        <v>519</v>
      </c>
      <c r="AJ27" s="14"/>
      <c r="AK27" s="58"/>
      <c r="AL27" s="59"/>
    </row>
    <row r="28" spans="1:38" ht="13.5" customHeight="1">
      <c r="A28" s="56"/>
      <c r="B28" s="168"/>
      <c r="C28" s="150"/>
      <c r="D28" s="61"/>
      <c r="E28" s="144" t="s">
        <v>35</v>
      </c>
      <c r="F28" s="145"/>
      <c r="G28" s="145"/>
      <c r="H28" s="145"/>
      <c r="I28" s="146"/>
      <c r="J28" s="131">
        <v>0</v>
      </c>
      <c r="K28" s="132"/>
      <c r="L28" s="132"/>
      <c r="M28" s="14"/>
      <c r="N28" s="58"/>
      <c r="O28" s="59"/>
      <c r="P28" s="131">
        <v>0</v>
      </c>
      <c r="Q28" s="132"/>
      <c r="R28" s="132"/>
      <c r="S28" s="14"/>
      <c r="T28" s="58"/>
      <c r="U28" s="59"/>
      <c r="V28" s="9"/>
      <c r="W28" s="56"/>
      <c r="X28" s="182"/>
      <c r="Y28" s="9"/>
      <c r="Z28" s="144" t="s">
        <v>35</v>
      </c>
      <c r="AA28" s="145"/>
      <c r="AB28" s="145"/>
      <c r="AC28" s="145"/>
      <c r="AD28" s="146"/>
      <c r="AE28" s="62">
        <f>96+4</f>
        <v>100</v>
      </c>
      <c r="AF28" s="14"/>
      <c r="AG28" s="58"/>
      <c r="AH28" s="59"/>
      <c r="AI28" s="62">
        <v>104</v>
      </c>
      <c r="AJ28" s="14"/>
      <c r="AK28" s="58"/>
      <c r="AL28" s="59"/>
    </row>
    <row r="29" spans="1:38" ht="13.5" customHeight="1">
      <c r="A29" s="56"/>
      <c r="B29" s="168"/>
      <c r="C29" s="22" t="s">
        <v>23</v>
      </c>
      <c r="D29" s="61"/>
      <c r="E29" s="173" t="s">
        <v>36</v>
      </c>
      <c r="F29" s="174"/>
      <c r="G29" s="174"/>
      <c r="H29" s="174"/>
      <c r="I29" s="175"/>
      <c r="J29" s="135">
        <f>SUM(J27:L28)</f>
        <v>1</v>
      </c>
      <c r="K29" s="136"/>
      <c r="L29" s="136"/>
      <c r="M29" s="14" t="s">
        <v>39</v>
      </c>
      <c r="N29" s="75">
        <f>(J29/$AE$37)*100</f>
        <v>0.008654262224145393</v>
      </c>
      <c r="O29" s="59" t="s">
        <v>40</v>
      </c>
      <c r="P29" s="135">
        <f>SUM(P27:R28)</f>
        <v>2</v>
      </c>
      <c r="Q29" s="136"/>
      <c r="R29" s="136"/>
      <c r="S29" s="14" t="s">
        <v>37</v>
      </c>
      <c r="T29" s="75">
        <f>(P29/$AI$37)*100</f>
        <v>0.01688903901368012</v>
      </c>
      <c r="U29" s="59" t="s">
        <v>38</v>
      </c>
      <c r="V29" s="9"/>
      <c r="W29" s="56"/>
      <c r="X29" s="182"/>
      <c r="Y29" s="9"/>
      <c r="Z29" s="173" t="s">
        <v>36</v>
      </c>
      <c r="AA29" s="174"/>
      <c r="AB29" s="174"/>
      <c r="AC29" s="174"/>
      <c r="AD29" s="175"/>
      <c r="AE29" s="62">
        <f>SUM(AE27:AE28)</f>
        <v>628</v>
      </c>
      <c r="AF29" s="14" t="s">
        <v>39</v>
      </c>
      <c r="AG29" s="58">
        <f>(AE29/$AE$37)*100</f>
        <v>5.434876676763306</v>
      </c>
      <c r="AH29" s="59" t="s">
        <v>40</v>
      </c>
      <c r="AI29" s="62">
        <f>SUM(AI27:AI28)</f>
        <v>623</v>
      </c>
      <c r="AJ29" s="14" t="s">
        <v>37</v>
      </c>
      <c r="AK29" s="58">
        <f>(AI29/$AI$37)*100</f>
        <v>5.260935652761358</v>
      </c>
      <c r="AL29" s="59" t="s">
        <v>38</v>
      </c>
    </row>
    <row r="30" spans="1:38" ht="13.5" customHeight="1">
      <c r="A30" s="56"/>
      <c r="B30" s="168"/>
      <c r="C30" s="22"/>
      <c r="D30" s="61"/>
      <c r="E30" s="112" t="s">
        <v>12</v>
      </c>
      <c r="F30" s="113"/>
      <c r="G30" s="113"/>
      <c r="H30" s="113"/>
      <c r="I30" s="114"/>
      <c r="J30" s="115">
        <v>1473</v>
      </c>
      <c r="K30" s="116"/>
      <c r="L30" s="116"/>
      <c r="M30" s="20" t="s">
        <v>39</v>
      </c>
      <c r="N30" s="30">
        <f>(J30/$AE$38)*100</f>
        <v>0.22229667324652744</v>
      </c>
      <c r="O30" s="63" t="s">
        <v>40</v>
      </c>
      <c r="P30" s="115">
        <v>1498</v>
      </c>
      <c r="Q30" s="116"/>
      <c r="R30" s="116"/>
      <c r="S30" s="20" t="s">
        <v>37</v>
      </c>
      <c r="T30" s="30">
        <f>(P30/$AI$38)*100</f>
        <v>0.22053086401578165</v>
      </c>
      <c r="U30" s="63" t="s">
        <v>38</v>
      </c>
      <c r="V30" s="9"/>
      <c r="W30" s="56"/>
      <c r="X30" s="183"/>
      <c r="Y30" s="9"/>
      <c r="Z30" s="112" t="s">
        <v>12</v>
      </c>
      <c r="AA30" s="113"/>
      <c r="AB30" s="113"/>
      <c r="AC30" s="113"/>
      <c r="AD30" s="114"/>
      <c r="AE30" s="81">
        <v>26376</v>
      </c>
      <c r="AF30" s="20" t="s">
        <v>39</v>
      </c>
      <c r="AG30" s="30">
        <f>(AE30/$AE$38)*100</f>
        <v>3.980513953530488</v>
      </c>
      <c r="AH30" s="63" t="s">
        <v>40</v>
      </c>
      <c r="AI30" s="81">
        <v>27703</v>
      </c>
      <c r="AJ30" s="20" t="s">
        <v>37</v>
      </c>
      <c r="AK30" s="30">
        <f>(AI30/$AI$38)*100</f>
        <v>4.07834881564032</v>
      </c>
      <c r="AL30" s="63" t="s">
        <v>38</v>
      </c>
    </row>
    <row r="31" spans="1:38" ht="13.5" customHeight="1">
      <c r="A31" s="56"/>
      <c r="B31" s="168"/>
      <c r="C31" s="149" t="s">
        <v>25</v>
      </c>
      <c r="D31" s="64"/>
      <c r="E31" s="151" t="s">
        <v>34</v>
      </c>
      <c r="F31" s="152"/>
      <c r="G31" s="152"/>
      <c r="H31" s="152"/>
      <c r="I31" s="153"/>
      <c r="J31" s="140">
        <v>0</v>
      </c>
      <c r="K31" s="141"/>
      <c r="L31" s="141"/>
      <c r="M31" s="65"/>
      <c r="N31" s="66"/>
      <c r="O31" s="67"/>
      <c r="P31" s="140">
        <v>0</v>
      </c>
      <c r="Q31" s="141"/>
      <c r="R31" s="141"/>
      <c r="S31" s="65"/>
      <c r="T31" s="66"/>
      <c r="U31" s="67"/>
      <c r="V31" s="9"/>
      <c r="W31" s="68"/>
      <c r="X31" s="181" t="s">
        <v>27</v>
      </c>
      <c r="Y31" s="69"/>
      <c r="Z31" s="151" t="s">
        <v>34</v>
      </c>
      <c r="AA31" s="152"/>
      <c r="AB31" s="152"/>
      <c r="AC31" s="152"/>
      <c r="AD31" s="153"/>
      <c r="AE31" s="82">
        <v>0</v>
      </c>
      <c r="AF31" s="65"/>
      <c r="AG31" s="66"/>
      <c r="AH31" s="67"/>
      <c r="AI31" s="82"/>
      <c r="AJ31" s="65"/>
      <c r="AK31" s="66"/>
      <c r="AL31" s="67"/>
    </row>
    <row r="32" spans="1:38" ht="13.5" customHeight="1">
      <c r="A32" s="56"/>
      <c r="B32" s="168"/>
      <c r="C32" s="150"/>
      <c r="D32" s="61"/>
      <c r="E32" s="144" t="s">
        <v>35</v>
      </c>
      <c r="F32" s="145"/>
      <c r="G32" s="145"/>
      <c r="H32" s="145"/>
      <c r="I32" s="146"/>
      <c r="J32" s="131">
        <v>0</v>
      </c>
      <c r="K32" s="132"/>
      <c r="L32" s="132"/>
      <c r="M32" s="14"/>
      <c r="N32" s="58"/>
      <c r="O32" s="59"/>
      <c r="P32" s="131">
        <v>0</v>
      </c>
      <c r="Q32" s="132"/>
      <c r="R32" s="132"/>
      <c r="S32" s="14"/>
      <c r="T32" s="58"/>
      <c r="U32" s="59"/>
      <c r="V32" s="9"/>
      <c r="W32" s="56"/>
      <c r="X32" s="182"/>
      <c r="Y32" s="9"/>
      <c r="Z32" s="144" t="s">
        <v>35</v>
      </c>
      <c r="AA32" s="145"/>
      <c r="AB32" s="145"/>
      <c r="AC32" s="145"/>
      <c r="AD32" s="146"/>
      <c r="AE32" s="62">
        <v>1</v>
      </c>
      <c r="AF32" s="14"/>
      <c r="AG32" s="58"/>
      <c r="AH32" s="59"/>
      <c r="AI32" s="62"/>
      <c r="AJ32" s="14"/>
      <c r="AK32" s="58"/>
      <c r="AL32" s="59"/>
    </row>
    <row r="33" spans="1:38" ht="13.5" customHeight="1">
      <c r="A33" s="56"/>
      <c r="B33" s="168"/>
      <c r="C33" s="179" t="s">
        <v>26</v>
      </c>
      <c r="D33" s="61"/>
      <c r="E33" s="173" t="s">
        <v>36</v>
      </c>
      <c r="F33" s="174"/>
      <c r="G33" s="174"/>
      <c r="H33" s="174"/>
      <c r="I33" s="175"/>
      <c r="J33" s="135">
        <f>SUM(J31:L32)</f>
        <v>0</v>
      </c>
      <c r="K33" s="136"/>
      <c r="L33" s="136"/>
      <c r="M33" s="19" t="s">
        <v>43</v>
      </c>
      <c r="N33" s="32">
        <f>(J33/$AE$37)*100</f>
        <v>0</v>
      </c>
      <c r="O33" s="70" t="s">
        <v>44</v>
      </c>
      <c r="P33" s="135">
        <f>SUM(P31:R32)</f>
        <v>0</v>
      </c>
      <c r="Q33" s="136"/>
      <c r="R33" s="136"/>
      <c r="S33" s="19" t="s">
        <v>37</v>
      </c>
      <c r="T33" s="32">
        <f>(P33/$AI$37)*100</f>
        <v>0</v>
      </c>
      <c r="U33" s="70" t="s">
        <v>38</v>
      </c>
      <c r="V33" s="9"/>
      <c r="W33" s="56"/>
      <c r="X33" s="182"/>
      <c r="Y33" s="9"/>
      <c r="Z33" s="173" t="s">
        <v>36</v>
      </c>
      <c r="AA33" s="174"/>
      <c r="AB33" s="174"/>
      <c r="AC33" s="174"/>
      <c r="AD33" s="175"/>
      <c r="AE33" s="71">
        <f>SUM(AE31:AE32)</f>
        <v>1</v>
      </c>
      <c r="AF33" s="19" t="s">
        <v>39</v>
      </c>
      <c r="AG33" s="32">
        <f>(AE33/$AE$37)*100</f>
        <v>0.008654262224145393</v>
      </c>
      <c r="AH33" s="70" t="s">
        <v>40</v>
      </c>
      <c r="AI33" s="71">
        <f>SUM(AI31:AI32)</f>
        <v>0</v>
      </c>
      <c r="AJ33" s="19" t="s">
        <v>37</v>
      </c>
      <c r="AK33" s="32">
        <f>(AI33/$AI$37)*100</f>
        <v>0</v>
      </c>
      <c r="AL33" s="70" t="s">
        <v>38</v>
      </c>
    </row>
    <row r="34" spans="1:38" ht="13.5" customHeight="1">
      <c r="A34" s="56"/>
      <c r="B34" s="168"/>
      <c r="C34" s="180"/>
      <c r="D34" s="44"/>
      <c r="E34" s="112" t="s">
        <v>12</v>
      </c>
      <c r="F34" s="113"/>
      <c r="G34" s="113"/>
      <c r="H34" s="113"/>
      <c r="I34" s="114"/>
      <c r="J34" s="115">
        <v>5</v>
      </c>
      <c r="K34" s="116"/>
      <c r="L34" s="116"/>
      <c r="M34" s="72" t="s">
        <v>39</v>
      </c>
      <c r="N34" s="73">
        <f>(J34/$AE$38)*100</f>
        <v>0.0007545711922828495</v>
      </c>
      <c r="O34" s="74" t="s">
        <v>40</v>
      </c>
      <c r="P34" s="115">
        <v>3</v>
      </c>
      <c r="Q34" s="116"/>
      <c r="R34" s="116"/>
      <c r="S34" s="72" t="s">
        <v>37</v>
      </c>
      <c r="T34" s="73">
        <f>(P34/$AI$38)*100</f>
        <v>0.00044165059549221964</v>
      </c>
      <c r="U34" s="74" t="s">
        <v>38</v>
      </c>
      <c r="V34" s="9"/>
      <c r="W34" s="39"/>
      <c r="X34" s="183"/>
      <c r="Y34" s="40"/>
      <c r="Z34" s="112" t="s">
        <v>12</v>
      </c>
      <c r="AA34" s="113"/>
      <c r="AB34" s="113"/>
      <c r="AC34" s="113"/>
      <c r="AD34" s="114"/>
      <c r="AE34" s="83">
        <v>26</v>
      </c>
      <c r="AF34" s="72" t="s">
        <v>39</v>
      </c>
      <c r="AG34" s="73">
        <f>(AE34/$AE$38)*100</f>
        <v>0.003923770199870818</v>
      </c>
      <c r="AH34" s="74" t="s">
        <v>40</v>
      </c>
      <c r="AI34" s="83">
        <v>42</v>
      </c>
      <c r="AJ34" s="72" t="s">
        <v>37</v>
      </c>
      <c r="AK34" s="73">
        <f>(AI34/$AI$38)*100</f>
        <v>0.006183108336891075</v>
      </c>
      <c r="AL34" s="74" t="s">
        <v>38</v>
      </c>
    </row>
    <row r="35" spans="1:38" ht="13.5" customHeight="1">
      <c r="A35" s="56"/>
      <c r="B35" s="168"/>
      <c r="C35" s="154" t="s">
        <v>28</v>
      </c>
      <c r="D35" s="61"/>
      <c r="E35" s="151" t="s">
        <v>34</v>
      </c>
      <c r="F35" s="152"/>
      <c r="G35" s="152"/>
      <c r="H35" s="152"/>
      <c r="I35" s="153"/>
      <c r="J35" s="140">
        <f>SUM(J11,J15,J19,J23,J27,J31)</f>
        <v>6302</v>
      </c>
      <c r="K35" s="141"/>
      <c r="L35" s="141"/>
      <c r="M35" s="14"/>
      <c r="N35" s="58"/>
      <c r="O35" s="59"/>
      <c r="P35" s="140">
        <f>SUM(P11,P15,P19,P23,P27,P31)</f>
        <v>6466</v>
      </c>
      <c r="Q35" s="141"/>
      <c r="R35" s="141"/>
      <c r="S35" s="14"/>
      <c r="T35" s="58"/>
      <c r="U35" s="59"/>
      <c r="V35" s="9"/>
      <c r="W35" s="56"/>
      <c r="X35" s="154" t="s">
        <v>28</v>
      </c>
      <c r="Y35" s="9"/>
      <c r="Z35" s="151" t="s">
        <v>34</v>
      </c>
      <c r="AA35" s="152"/>
      <c r="AB35" s="152"/>
      <c r="AC35" s="152"/>
      <c r="AD35" s="153"/>
      <c r="AE35" s="62">
        <f>J35+AE11+AE15+AE19+AE27+AE31</f>
        <v>9873</v>
      </c>
      <c r="AF35" s="14"/>
      <c r="AG35" s="58"/>
      <c r="AH35" s="59"/>
      <c r="AI35" s="62">
        <f>P35+AI11+AI15+AI19+AI27+AI31</f>
        <v>10134</v>
      </c>
      <c r="AJ35" s="14"/>
      <c r="AK35" s="58"/>
      <c r="AL35" s="59"/>
    </row>
    <row r="36" spans="1:38" ht="13.5" customHeight="1">
      <c r="A36" s="56"/>
      <c r="B36" s="168"/>
      <c r="C36" s="155"/>
      <c r="D36" s="61"/>
      <c r="E36" s="144" t="s">
        <v>35</v>
      </c>
      <c r="F36" s="145"/>
      <c r="G36" s="145"/>
      <c r="H36" s="145"/>
      <c r="I36" s="146"/>
      <c r="J36" s="131">
        <f>SUM(J12,J16,J20,J24,J28,J32)</f>
        <v>1180</v>
      </c>
      <c r="K36" s="132"/>
      <c r="L36" s="132"/>
      <c r="M36" s="14"/>
      <c r="N36" s="58"/>
      <c r="O36" s="59"/>
      <c r="P36" s="131">
        <f>SUM(P12,P16,P20,P24,P28,P32)</f>
        <v>1197</v>
      </c>
      <c r="Q36" s="132"/>
      <c r="R36" s="132"/>
      <c r="S36" s="14"/>
      <c r="T36" s="58"/>
      <c r="U36" s="59"/>
      <c r="V36" s="9"/>
      <c r="W36" s="56"/>
      <c r="X36" s="155"/>
      <c r="Y36" s="9"/>
      <c r="Z36" s="144" t="s">
        <v>35</v>
      </c>
      <c r="AA36" s="145"/>
      <c r="AB36" s="145"/>
      <c r="AC36" s="145"/>
      <c r="AD36" s="146"/>
      <c r="AE36" s="62">
        <f>J36+AE12+AE16+AE20+AE28+AE32</f>
        <v>1682</v>
      </c>
      <c r="AF36" s="14"/>
      <c r="AG36" s="58"/>
      <c r="AH36" s="59"/>
      <c r="AI36" s="62">
        <f>P36+AI12+AI16+AI20+AI28+AI32</f>
        <v>1708</v>
      </c>
      <c r="AJ36" s="14"/>
      <c r="AK36" s="58"/>
      <c r="AL36" s="59"/>
    </row>
    <row r="37" spans="1:38" ht="13.5" customHeight="1">
      <c r="A37" s="56"/>
      <c r="B37" s="168"/>
      <c r="C37" s="179" t="s">
        <v>29</v>
      </c>
      <c r="D37" s="61"/>
      <c r="E37" s="173" t="s">
        <v>36</v>
      </c>
      <c r="F37" s="174"/>
      <c r="G37" s="174"/>
      <c r="H37" s="174"/>
      <c r="I37" s="175"/>
      <c r="J37" s="135">
        <f>SUM(J13,J17,J21,J25,J29,J33)</f>
        <v>7482</v>
      </c>
      <c r="K37" s="136"/>
      <c r="L37" s="136"/>
      <c r="M37" s="19" t="s">
        <v>37</v>
      </c>
      <c r="N37" s="31">
        <f>(J37/$AE$37)*100</f>
        <v>64.75118996105581</v>
      </c>
      <c r="O37" s="70" t="s">
        <v>38</v>
      </c>
      <c r="P37" s="135">
        <f>SUM(P13,P17,P21,P25,P29,P33)</f>
        <v>7663</v>
      </c>
      <c r="Q37" s="136"/>
      <c r="R37" s="136"/>
      <c r="S37" s="19" t="s">
        <v>37</v>
      </c>
      <c r="T37" s="31">
        <f>(P37/$AI$37)*100</f>
        <v>64.71035298091539</v>
      </c>
      <c r="U37" s="70" t="s">
        <v>38</v>
      </c>
      <c r="V37" s="9"/>
      <c r="W37" s="56"/>
      <c r="X37" s="21" t="s">
        <v>30</v>
      </c>
      <c r="Y37" s="9"/>
      <c r="Z37" s="173" t="s">
        <v>36</v>
      </c>
      <c r="AA37" s="174"/>
      <c r="AB37" s="174"/>
      <c r="AC37" s="174"/>
      <c r="AD37" s="175"/>
      <c r="AE37" s="71">
        <f>SUM(AE35:AE36)</f>
        <v>11555</v>
      </c>
      <c r="AF37" s="19" t="s">
        <v>37</v>
      </c>
      <c r="AG37" s="31">
        <f>(AE37/$AE$37)*100</f>
        <v>100</v>
      </c>
      <c r="AH37" s="70" t="s">
        <v>38</v>
      </c>
      <c r="AI37" s="71">
        <f>SUM(AI35:AI36)</f>
        <v>11842</v>
      </c>
      <c r="AJ37" s="19" t="s">
        <v>37</v>
      </c>
      <c r="AK37" s="31">
        <f>(AI37/$AI$37)*100</f>
        <v>100</v>
      </c>
      <c r="AL37" s="70" t="s">
        <v>38</v>
      </c>
    </row>
    <row r="38" spans="1:38" ht="13.5" customHeight="1" thickBot="1">
      <c r="A38" s="47"/>
      <c r="B38" s="169"/>
      <c r="C38" s="184"/>
      <c r="D38" s="51"/>
      <c r="E38" s="156" t="s">
        <v>12</v>
      </c>
      <c r="F38" s="157"/>
      <c r="G38" s="157"/>
      <c r="H38" s="157"/>
      <c r="I38" s="158"/>
      <c r="J38" s="185">
        <f>SUM(J14,J18,J22,J26,J30,J34)</f>
        <v>361032</v>
      </c>
      <c r="K38" s="186"/>
      <c r="L38" s="186"/>
      <c r="M38" s="52" t="s">
        <v>37</v>
      </c>
      <c r="N38" s="77">
        <f>(J38/$AE$38)*100</f>
        <v>54.48486933845235</v>
      </c>
      <c r="O38" s="78" t="s">
        <v>38</v>
      </c>
      <c r="P38" s="185">
        <f>SUM(P14,P18,P22,P26,P30,P34)</f>
        <v>356013</v>
      </c>
      <c r="Q38" s="186"/>
      <c r="R38" s="186"/>
      <c r="S38" s="52" t="s">
        <v>37</v>
      </c>
      <c r="T38" s="77">
        <f>(P38/$AI$38)*100</f>
        <v>52.41111781765719</v>
      </c>
      <c r="U38" s="78" t="s">
        <v>38</v>
      </c>
      <c r="V38" s="9"/>
      <c r="W38" s="47"/>
      <c r="X38" s="76"/>
      <c r="Y38" s="48"/>
      <c r="Z38" s="156" t="s">
        <v>12</v>
      </c>
      <c r="AA38" s="157"/>
      <c r="AB38" s="157"/>
      <c r="AC38" s="157"/>
      <c r="AD38" s="158"/>
      <c r="AE38" s="79">
        <f>SUM(J38,AE14,AE18,AE22,AE26,AE30,AE34)</f>
        <v>662628</v>
      </c>
      <c r="AF38" s="52" t="s">
        <v>37</v>
      </c>
      <c r="AG38" s="77">
        <f>(AE38/$AE$38)*100</f>
        <v>100</v>
      </c>
      <c r="AH38" s="78" t="s">
        <v>38</v>
      </c>
      <c r="AI38" s="79">
        <f>SUM(P38,AI14,AI18,AI22,AI26,AI30,AI34)</f>
        <v>679270</v>
      </c>
      <c r="AJ38" s="52" t="s">
        <v>37</v>
      </c>
      <c r="AK38" s="77">
        <f>(AI38/$AI$38)*100</f>
        <v>100</v>
      </c>
      <c r="AL38" s="78" t="s">
        <v>38</v>
      </c>
    </row>
    <row r="39" spans="17:39" ht="13.5" customHeight="1">
      <c r="Q39" s="2" t="s">
        <v>48</v>
      </c>
      <c r="AF39" s="3"/>
      <c r="AG39" s="2"/>
      <c r="AH39" s="4"/>
      <c r="AI39" s="85"/>
      <c r="AJ39" s="9"/>
      <c r="AL39" s="85"/>
      <c r="AM39" s="9"/>
    </row>
    <row r="40" spans="17:37" ht="13.5" customHeight="1">
      <c r="Q40" s="29" t="s">
        <v>50</v>
      </c>
      <c r="AC40" s="3"/>
      <c r="AG40" s="2"/>
      <c r="AK40" s="2"/>
    </row>
    <row r="41" spans="17:37" ht="13.5" customHeight="1">
      <c r="Q41" s="29" t="s">
        <v>52</v>
      </c>
      <c r="R41" s="9"/>
      <c r="AF41" s="4"/>
      <c r="AG41" s="2"/>
      <c r="AK41" s="2"/>
    </row>
    <row r="42" spans="17:37" ht="13.5" customHeight="1">
      <c r="Q42" s="29" t="s">
        <v>51</v>
      </c>
      <c r="S42" s="9"/>
      <c r="T42" s="29"/>
      <c r="U42" s="9"/>
      <c r="AG42" s="2"/>
      <c r="AI42" s="4"/>
      <c r="AK42" s="2"/>
    </row>
    <row r="43" spans="3:37" ht="12.75">
      <c r="C43" s="23"/>
      <c r="AI43" s="4"/>
      <c r="AK43" s="2"/>
    </row>
    <row r="44" spans="35:37" ht="12.75">
      <c r="AI44" s="4"/>
      <c r="AK44" s="2"/>
    </row>
    <row r="45" spans="35:37" ht="12.75">
      <c r="AI45" s="4"/>
      <c r="AK45" s="2"/>
    </row>
    <row r="46" spans="35:37" ht="12.75">
      <c r="AI46" s="4"/>
      <c r="AK46" s="2"/>
    </row>
    <row r="47" spans="35:37" ht="12.75">
      <c r="AI47" s="4"/>
      <c r="AK47" s="2"/>
    </row>
    <row r="48" spans="35:37" ht="12.75">
      <c r="AI48" s="4"/>
      <c r="AK48" s="2"/>
    </row>
    <row r="49" spans="35:37" ht="12.75">
      <c r="AI49" s="4"/>
      <c r="AK49" s="2"/>
    </row>
  </sheetData>
  <sheetProtection/>
  <mergeCells count="152">
    <mergeCell ref="C35:C36"/>
    <mergeCell ref="E35:I35"/>
    <mergeCell ref="Z35:AD35"/>
    <mergeCell ref="E36:I36"/>
    <mergeCell ref="Z36:AD36"/>
    <mergeCell ref="C37:C38"/>
    <mergeCell ref="E37:I37"/>
    <mergeCell ref="Z37:AD37"/>
    <mergeCell ref="J38:L38"/>
    <mergeCell ref="P38:R38"/>
    <mergeCell ref="C31:C32"/>
    <mergeCell ref="E31:I31"/>
    <mergeCell ref="X31:X34"/>
    <mergeCell ref="Z31:AD31"/>
    <mergeCell ref="E32:I32"/>
    <mergeCell ref="Z32:AD32"/>
    <mergeCell ref="C33:C34"/>
    <mergeCell ref="E33:I33"/>
    <mergeCell ref="Z33:AD33"/>
    <mergeCell ref="P34:R34"/>
    <mergeCell ref="C27:C28"/>
    <mergeCell ref="E27:I27"/>
    <mergeCell ref="X27:X30"/>
    <mergeCell ref="Z27:AD27"/>
    <mergeCell ref="E28:I28"/>
    <mergeCell ref="Z28:AD28"/>
    <mergeCell ref="E29:I29"/>
    <mergeCell ref="Z29:AD29"/>
    <mergeCell ref="J28:L28"/>
    <mergeCell ref="P28:R28"/>
    <mergeCell ref="Z23:AD23"/>
    <mergeCell ref="E24:I24"/>
    <mergeCell ref="Z24:AD24"/>
    <mergeCell ref="C25:C26"/>
    <mergeCell ref="E25:I25"/>
    <mergeCell ref="Z25:AD25"/>
    <mergeCell ref="Z26:AD26"/>
    <mergeCell ref="J23:L23"/>
    <mergeCell ref="P23:R23"/>
    <mergeCell ref="E26:I26"/>
    <mergeCell ref="Z16:AD16"/>
    <mergeCell ref="E17:I17"/>
    <mergeCell ref="Z17:AD17"/>
    <mergeCell ref="E19:I19"/>
    <mergeCell ref="X19:X22"/>
    <mergeCell ref="Z19:AD19"/>
    <mergeCell ref="E20:I20"/>
    <mergeCell ref="Z20:AD20"/>
    <mergeCell ref="E21:I21"/>
    <mergeCell ref="Z21:AD21"/>
    <mergeCell ref="AI10:AL10"/>
    <mergeCell ref="B11:B38"/>
    <mergeCell ref="E11:I11"/>
    <mergeCell ref="Z11:AD11"/>
    <mergeCell ref="E12:I12"/>
    <mergeCell ref="Z12:AD12"/>
    <mergeCell ref="E13:I13"/>
    <mergeCell ref="Z13:AD13"/>
    <mergeCell ref="E15:I15"/>
    <mergeCell ref="Z15:AD15"/>
    <mergeCell ref="B6:C6"/>
    <mergeCell ref="C9:E9"/>
    <mergeCell ref="A10:I10"/>
    <mergeCell ref="J10:O10"/>
    <mergeCell ref="P10:U10"/>
    <mergeCell ref="AE10:AH10"/>
    <mergeCell ref="E6:F6"/>
    <mergeCell ref="L6:N6"/>
    <mergeCell ref="W10:AD10"/>
    <mergeCell ref="Z38:AD38"/>
    <mergeCell ref="J36:L36"/>
    <mergeCell ref="P36:R36"/>
    <mergeCell ref="J37:L37"/>
    <mergeCell ref="P37:R37"/>
    <mergeCell ref="E38:I38"/>
    <mergeCell ref="J35:L35"/>
    <mergeCell ref="P35:R35"/>
    <mergeCell ref="X35:X36"/>
    <mergeCell ref="J32:L32"/>
    <mergeCell ref="P32:R32"/>
    <mergeCell ref="J33:L33"/>
    <mergeCell ref="P33:R33"/>
    <mergeCell ref="E34:I34"/>
    <mergeCell ref="J34:L34"/>
    <mergeCell ref="Z30:AD30"/>
    <mergeCell ref="J31:L31"/>
    <mergeCell ref="P31:R31"/>
    <mergeCell ref="E30:I30"/>
    <mergeCell ref="J30:L30"/>
    <mergeCell ref="P30:R30"/>
    <mergeCell ref="Z34:AD34"/>
    <mergeCell ref="J27:L27"/>
    <mergeCell ref="P27:R27"/>
    <mergeCell ref="J29:L29"/>
    <mergeCell ref="P29:R29"/>
    <mergeCell ref="J24:L24"/>
    <mergeCell ref="P24:R24"/>
    <mergeCell ref="J25:L25"/>
    <mergeCell ref="P25:R25"/>
    <mergeCell ref="J26:L26"/>
    <mergeCell ref="P26:R26"/>
    <mergeCell ref="C23:C24"/>
    <mergeCell ref="P21:R21"/>
    <mergeCell ref="E22:I22"/>
    <mergeCell ref="J22:L22"/>
    <mergeCell ref="P22:R22"/>
    <mergeCell ref="E23:I23"/>
    <mergeCell ref="Z22:AD22"/>
    <mergeCell ref="C21:C22"/>
    <mergeCell ref="J20:L20"/>
    <mergeCell ref="P20:R20"/>
    <mergeCell ref="J21:L21"/>
    <mergeCell ref="E18:I18"/>
    <mergeCell ref="J18:L18"/>
    <mergeCell ref="P18:R18"/>
    <mergeCell ref="Z18:AD18"/>
    <mergeCell ref="C19:C20"/>
    <mergeCell ref="J19:L19"/>
    <mergeCell ref="P19:R19"/>
    <mergeCell ref="J16:L16"/>
    <mergeCell ref="P16:R16"/>
    <mergeCell ref="J17:L17"/>
    <mergeCell ref="P17:R17"/>
    <mergeCell ref="J13:L13"/>
    <mergeCell ref="P13:R13"/>
    <mergeCell ref="X17:X18"/>
    <mergeCell ref="C15:C16"/>
    <mergeCell ref="J15:L15"/>
    <mergeCell ref="P15:R15"/>
    <mergeCell ref="X15:X16"/>
    <mergeCell ref="C17:C18"/>
    <mergeCell ref="E16:I16"/>
    <mergeCell ref="E5:F5"/>
    <mergeCell ref="L5:N5"/>
    <mergeCell ref="Z14:AD14"/>
    <mergeCell ref="C11:C12"/>
    <mergeCell ref="J11:L11"/>
    <mergeCell ref="P11:R11"/>
    <mergeCell ref="X11:X12"/>
    <mergeCell ref="J12:L12"/>
    <mergeCell ref="P12:R12"/>
    <mergeCell ref="C13:C14"/>
    <mergeCell ref="A1:U1"/>
    <mergeCell ref="B5:C5"/>
    <mergeCell ref="X23:X26"/>
    <mergeCell ref="X13:X14"/>
    <mergeCell ref="E14:I14"/>
    <mergeCell ref="J14:L14"/>
    <mergeCell ref="P14:R14"/>
    <mergeCell ref="O3:S3"/>
    <mergeCell ref="E4:J4"/>
    <mergeCell ref="L4:S4"/>
  </mergeCells>
  <dataValidations count="1">
    <dataValidation allowBlank="1" showInputMessage="1" showErrorMessage="1" imeMode="off" sqref="P11:P38 J11:J38 AF11:AG12 AE11:AE38 AJ11:AK12 AI11:AI38"/>
  </dataValidations>
  <printOptions horizontalCentered="1"/>
  <pageMargins left="0" right="0" top="0.7874015748031497" bottom="0.3937007874015748" header="0.5905511811023623" footer="0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門脇　弘志</cp:lastModifiedBy>
  <cp:lastPrinted>2022-03-29T06:03:30Z</cp:lastPrinted>
  <dcterms:created xsi:type="dcterms:W3CDTF">2009-03-03T02:19:39Z</dcterms:created>
  <dcterms:modified xsi:type="dcterms:W3CDTF">2023-01-19T08:44:27Z</dcterms:modified>
  <cp:category/>
  <cp:version/>
  <cp:contentType/>
  <cp:contentStatus/>
</cp:coreProperties>
</file>