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20" windowHeight="5630" activeTab="0"/>
  </bookViews>
  <sheets>
    <sheet name="中学校概要" sheetId="1" r:id="rId1"/>
  </sheets>
  <definedNames>
    <definedName name="_xlnm.Print_Area" localSheetId="0">'中学校概要'!$A$1:$AP$45</definedName>
  </definedNames>
  <calcPr fullCalcOnLoad="1"/>
</workbook>
</file>

<file path=xl/sharedStrings.xml><?xml version="1.0" encoding="utf-8"?>
<sst xmlns="http://schemas.openxmlformats.org/spreadsheetml/2006/main" count="262" uniqueCount="55">
  <si>
    <t>１　中学校卒業者数</t>
  </si>
  <si>
    <t>区分</t>
  </si>
  <si>
    <t>国公私計</t>
  </si>
  <si>
    <t>公立計</t>
  </si>
  <si>
    <t>２　公立中学校卒業後の進路状況</t>
  </si>
  <si>
    <t>京都市を除く公立中学校</t>
  </si>
  <si>
    <t>区　　　　　　　　分</t>
  </si>
  <si>
    <t>全　　国　　公　　立</t>
  </si>
  <si>
    <t>全　　　　　　　　　国</t>
  </si>
  <si>
    <t>京　　　都　　　府</t>
  </si>
  <si>
    <t>人（前年比</t>
  </si>
  <si>
    <t>（就職入学者を含む）</t>
  </si>
  <si>
    <t>上記以外の者</t>
  </si>
  <si>
    <t>死亡・不詳</t>
  </si>
  <si>
    <t>計</t>
  </si>
  <si>
    <t>中等教育学校</t>
  </si>
  <si>
    <t>後期課程</t>
  </si>
  <si>
    <t>高等専門学校</t>
  </si>
  <si>
    <t>高等部</t>
  </si>
  <si>
    <t>（進学者総数）</t>
  </si>
  <si>
    <t>（</t>
  </si>
  <si>
    <t>％）</t>
  </si>
  <si>
    <t>各年５月１日現在</t>
  </si>
  <si>
    <t>特 別 支 援 学 校</t>
  </si>
  <si>
    <t>中学校卒業後の状況調査結果の概要</t>
  </si>
  <si>
    <t>京都市立</t>
  </si>
  <si>
    <t>京都府公立計</t>
  </si>
  <si>
    <t>（</t>
  </si>
  <si>
    <t>％）</t>
  </si>
  <si>
    <t>公共職業能力開発
施設等入学者
 （就職入学者を含む）</t>
  </si>
  <si>
    <t>進学者（就職進学者を含む）</t>
  </si>
  <si>
    <t>高　等　学　校</t>
  </si>
  <si>
    <t>全日制</t>
  </si>
  <si>
    <t>就　　　職　　　者</t>
  </si>
  <si>
    <t>自営業主等</t>
  </si>
  <si>
    <t>定時制</t>
  </si>
  <si>
    <t>（</t>
  </si>
  <si>
    <t>％）</t>
  </si>
  <si>
    <t>無期雇用労働者</t>
  </si>
  <si>
    <t>通信制</t>
  </si>
  <si>
    <t>有期雇用労働者</t>
  </si>
  <si>
    <t>別　 科</t>
  </si>
  <si>
    <t>臨時労働者</t>
  </si>
  <si>
    <t>小計</t>
  </si>
  <si>
    <t>計
（卒業者総数）</t>
  </si>
  <si>
    <t>※比率の算出にあたって四捨五入したため、構成比率の合計が100％にならない場合がある。</t>
  </si>
  <si>
    <t>注</t>
  </si>
  <si>
    <t>京都府内の数値については、義務教育学校後期課程の卒業者数を含む。</t>
  </si>
  <si>
    <t>専修学校進学者・
専修学校等入学者</t>
  </si>
  <si>
    <t>令和３年</t>
  </si>
  <si>
    <t>　</t>
  </si>
  <si>
    <t>令和４年</t>
  </si>
  <si>
    <t>人増）</t>
  </si>
  <si>
    <t>人増）</t>
  </si>
  <si>
    <t>人増 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</si>
</sst>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0.0%"/>
    <numFmt numFmtId="179" formatCode="_ * #,##0.0_ ;_ * \-#,##0.0_ ;_ * &quot;-&quot;_ ;_ @_ "/>
    <numFmt numFmtId="180" formatCode="_ * #,##0.0_ ;_ * \-#,##0.0_ ;_ * &quot;-&quot;?_ ;_ @_ "/>
    <numFmt numFmtId="181" formatCode="&quot;（平成&quot;##&quot;年３月卒業）&quot;"/>
    <numFmt numFmtId="182" formatCode="&quot;（令和&quot;##&quot;年３月卒業）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/>
      <top/>
      <bottom style="hair"/>
    </border>
    <border>
      <left/>
      <right style="medium"/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medium"/>
      <top style="hair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 style="hair"/>
      <bottom style="thin"/>
    </border>
    <border>
      <left style="medium"/>
      <right/>
      <top style="hair"/>
      <bottom/>
    </border>
    <border>
      <left style="thin"/>
      <right/>
      <top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/>
      <top style="medium"/>
      <bottom/>
    </border>
    <border>
      <left style="medium"/>
      <right>
        <color indexed="63"/>
      </right>
      <top style="hair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hair"/>
      <bottom style="thin"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 style="hair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38" fontId="2" fillId="0" borderId="10" xfId="48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 quotePrefix="1">
      <alignment/>
    </xf>
    <xf numFmtId="0" fontId="4" fillId="33" borderId="0" xfId="0" applyFont="1" applyFill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41" fontId="0" fillId="33" borderId="15" xfId="48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horizontal="right" vertical="center" shrinkToFit="1"/>
    </xf>
    <xf numFmtId="0" fontId="2" fillId="33" borderId="16" xfId="0" applyFont="1" applyFill="1" applyBorder="1" applyAlignment="1">
      <alignment horizontal="left" vertical="center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41" fontId="0" fillId="33" borderId="15" xfId="48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20" xfId="0" applyFont="1" applyFill="1" applyBorder="1" applyAlignment="1">
      <alignment vertical="center"/>
    </xf>
    <xf numFmtId="179" fontId="2" fillId="33" borderId="20" xfId="0" applyNumberFormat="1" applyFont="1" applyFill="1" applyBorder="1" applyAlignment="1">
      <alignment horizontal="right" vertical="center" shrinkToFit="1"/>
    </xf>
    <xf numFmtId="0" fontId="2" fillId="33" borderId="21" xfId="0" applyFont="1" applyFill="1" applyBorder="1" applyAlignment="1">
      <alignment horizontal="left" vertical="center"/>
    </xf>
    <xf numFmtId="0" fontId="0" fillId="33" borderId="0" xfId="0" applyFill="1" applyAlignment="1" quotePrefix="1">
      <alignment/>
    </xf>
    <xf numFmtId="0" fontId="0" fillId="33" borderId="22" xfId="0" applyFont="1" applyFill="1" applyBorder="1" applyAlignment="1">
      <alignment vertical="center" textRotation="255"/>
    </xf>
    <xf numFmtId="0" fontId="0" fillId="33" borderId="22" xfId="0" applyFont="1" applyFill="1" applyBorder="1" applyAlignment="1">
      <alignment/>
    </xf>
    <xf numFmtId="0" fontId="2" fillId="33" borderId="22" xfId="0" applyFont="1" applyFill="1" applyBorder="1" applyAlignment="1">
      <alignment vertical="center"/>
    </xf>
    <xf numFmtId="176" fontId="2" fillId="33" borderId="22" xfId="0" applyNumberFormat="1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41" fontId="0" fillId="33" borderId="24" xfId="48" applyNumberFormat="1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179" fontId="2" fillId="33" borderId="25" xfId="0" applyNumberFormat="1" applyFont="1" applyFill="1" applyBorder="1" applyAlignment="1">
      <alignment horizontal="right" vertical="center" shrinkToFit="1"/>
    </xf>
    <xf numFmtId="0" fontId="2" fillId="33" borderId="26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 textRotation="255"/>
    </xf>
    <xf numFmtId="0" fontId="0" fillId="33" borderId="0" xfId="0" applyFont="1" applyFill="1" applyBorder="1" applyAlignment="1">
      <alignment/>
    </xf>
    <xf numFmtId="176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vertical="center"/>
    </xf>
    <xf numFmtId="179" fontId="2" fillId="33" borderId="19" xfId="0" applyNumberFormat="1" applyFont="1" applyFill="1" applyBorder="1" applyAlignment="1">
      <alignment horizontal="right" vertical="center" shrinkToFit="1"/>
    </xf>
    <xf numFmtId="0" fontId="2" fillId="33" borderId="27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/>
    </xf>
    <xf numFmtId="176" fontId="2" fillId="33" borderId="20" xfId="0" applyNumberFormat="1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vertical="center"/>
    </xf>
    <xf numFmtId="179" fontId="2" fillId="33" borderId="28" xfId="0" applyNumberFormat="1" applyFont="1" applyFill="1" applyBorder="1" applyAlignment="1">
      <alignment horizontal="right" vertical="center" shrinkToFit="1"/>
    </xf>
    <xf numFmtId="0" fontId="2" fillId="33" borderId="29" xfId="0" applyFont="1" applyFill="1" applyBorder="1" applyAlignment="1">
      <alignment horizontal="left" vertical="center"/>
    </xf>
    <xf numFmtId="176" fontId="2" fillId="33" borderId="25" xfId="0" applyNumberFormat="1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vertical="center" textRotation="255"/>
    </xf>
    <xf numFmtId="0" fontId="0" fillId="33" borderId="30" xfId="0" applyFill="1" applyBorder="1" applyAlignment="1">
      <alignment/>
    </xf>
    <xf numFmtId="0" fontId="2" fillId="33" borderId="30" xfId="0" applyFont="1" applyFill="1" applyBorder="1" applyAlignment="1">
      <alignment vertical="center"/>
    </xf>
    <xf numFmtId="179" fontId="2" fillId="33" borderId="30" xfId="0" applyNumberFormat="1" applyFont="1" applyFill="1" applyBorder="1" applyAlignment="1">
      <alignment horizontal="right" vertical="center" shrinkToFit="1"/>
    </xf>
    <xf numFmtId="0" fontId="2" fillId="33" borderId="31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/>
    </xf>
    <xf numFmtId="176" fontId="2" fillId="33" borderId="30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vertical="center" textRotation="255"/>
    </xf>
    <xf numFmtId="41" fontId="2" fillId="33" borderId="25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Border="1" applyAlignment="1">
      <alignment horizontal="right" vertical="center"/>
    </xf>
    <xf numFmtId="179" fontId="2" fillId="33" borderId="20" xfId="0" applyNumberFormat="1" applyFont="1" applyFill="1" applyBorder="1" applyAlignment="1">
      <alignment horizontal="right" vertical="center"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22" xfId="0" applyFill="1" applyBorder="1" applyAlignment="1">
      <alignment/>
    </xf>
    <xf numFmtId="41" fontId="0" fillId="33" borderId="33" xfId="48" applyNumberFormat="1" applyFont="1" applyFill="1" applyBorder="1" applyAlignment="1">
      <alignment vertical="center"/>
    </xf>
    <xf numFmtId="179" fontId="2" fillId="33" borderId="22" xfId="0" applyNumberFormat="1" applyFont="1" applyFill="1" applyBorder="1" applyAlignment="1">
      <alignment horizontal="right" vertical="center" shrinkToFit="1"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 vertical="center" textRotation="255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179" fontId="1" fillId="33" borderId="25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/>
    </xf>
    <xf numFmtId="41" fontId="0" fillId="33" borderId="17" xfId="48" applyNumberFormat="1" applyFont="1" applyFill="1" applyBorder="1" applyAlignment="1">
      <alignment vertical="center"/>
    </xf>
    <xf numFmtId="179" fontId="1" fillId="33" borderId="10" xfId="0" applyNumberFormat="1" applyFont="1" applyFill="1" applyBorder="1" applyAlignment="1">
      <alignment horizontal="right" vertical="center" shrinkToFit="1"/>
    </xf>
    <xf numFmtId="0" fontId="0" fillId="33" borderId="0" xfId="0" applyFont="1" applyFill="1" applyBorder="1" applyAlignment="1">
      <alignment horizontal="right" vertical="center"/>
    </xf>
    <xf numFmtId="41" fontId="0" fillId="0" borderId="15" xfId="48" applyNumberFormat="1" applyFont="1" applyFill="1" applyBorder="1" applyAlignment="1">
      <alignment vertical="center"/>
    </xf>
    <xf numFmtId="41" fontId="0" fillId="0" borderId="35" xfId="48" applyNumberFormat="1" applyFont="1" applyFill="1" applyBorder="1" applyAlignment="1">
      <alignment vertical="center"/>
    </xf>
    <xf numFmtId="41" fontId="0" fillId="0" borderId="24" xfId="48" applyNumberFormat="1" applyFont="1" applyFill="1" applyBorder="1" applyAlignment="1">
      <alignment vertical="center"/>
    </xf>
    <xf numFmtId="41" fontId="0" fillId="0" borderId="18" xfId="48" applyNumberFormat="1" applyFont="1" applyFill="1" applyBorder="1" applyAlignment="1">
      <alignment vertical="center"/>
    </xf>
    <xf numFmtId="41" fontId="0" fillId="0" borderId="36" xfId="48" applyNumberFormat="1" applyFont="1" applyFill="1" applyBorder="1" applyAlignment="1">
      <alignment vertical="center"/>
    </xf>
    <xf numFmtId="41" fontId="0" fillId="0" borderId="32" xfId="48" applyNumberFormat="1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0" fontId="0" fillId="33" borderId="37" xfId="0" applyFont="1" applyFill="1" applyBorder="1" applyAlignment="1">
      <alignment horizontal="distributed" vertical="center" indent="1"/>
    </xf>
    <xf numFmtId="0" fontId="0" fillId="33" borderId="25" xfId="0" applyFont="1" applyFill="1" applyBorder="1" applyAlignment="1">
      <alignment horizontal="distributed" vertical="center" indent="1"/>
    </xf>
    <xf numFmtId="0" fontId="0" fillId="33" borderId="26" xfId="0" applyFont="1" applyFill="1" applyBorder="1" applyAlignment="1">
      <alignment horizontal="distributed" vertical="center" indent="1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1" fontId="0" fillId="0" borderId="24" xfId="48" applyNumberFormat="1" applyFont="1" applyFill="1" applyBorder="1" applyAlignment="1">
      <alignment horizontal="center" vertical="center"/>
    </xf>
    <xf numFmtId="41" fontId="0" fillId="0" borderId="25" xfId="48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distributed" vertical="center" wrapText="1"/>
    </xf>
    <xf numFmtId="0" fontId="0" fillId="33" borderId="0" xfId="0" applyFill="1" applyBorder="1" applyAlignment="1">
      <alignment horizontal="distributed" vertical="center" wrapText="1"/>
    </xf>
    <xf numFmtId="0" fontId="0" fillId="33" borderId="10" xfId="0" applyFill="1" applyBorder="1" applyAlignment="1">
      <alignment horizontal="distributed" vertical="center" wrapText="1"/>
    </xf>
    <xf numFmtId="0" fontId="2" fillId="33" borderId="41" xfId="0" applyFont="1" applyFill="1" applyBorder="1" applyAlignment="1">
      <alignment horizontal="distributed" vertical="center" indent="1"/>
    </xf>
    <xf numFmtId="0" fontId="2" fillId="33" borderId="22" xfId="0" applyFont="1" applyFill="1" applyBorder="1" applyAlignment="1">
      <alignment horizontal="distributed" vertical="center" indent="1"/>
    </xf>
    <xf numFmtId="0" fontId="2" fillId="33" borderId="23" xfId="0" applyFont="1" applyFill="1" applyBorder="1" applyAlignment="1">
      <alignment horizontal="distributed" vertical="center" indent="1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41" fontId="0" fillId="0" borderId="42" xfId="48" applyNumberFormat="1" applyFont="1" applyFill="1" applyBorder="1" applyAlignment="1">
      <alignment horizontal="center" vertical="center"/>
    </xf>
    <xf numFmtId="41" fontId="0" fillId="0" borderId="39" xfId="48" applyNumberFormat="1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distributed" vertical="center" indent="1"/>
    </xf>
    <xf numFmtId="0" fontId="0" fillId="33" borderId="0" xfId="0" applyFont="1" applyFill="1" applyBorder="1" applyAlignment="1">
      <alignment horizontal="distributed" vertical="center" indent="1"/>
    </xf>
    <xf numFmtId="0" fontId="0" fillId="33" borderId="16" xfId="0" applyFont="1" applyFill="1" applyBorder="1" applyAlignment="1">
      <alignment horizontal="distributed" vertical="center" indent="1"/>
    </xf>
    <xf numFmtId="0" fontId="0" fillId="33" borderId="3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distributed" vertical="center" indent="1"/>
    </xf>
    <xf numFmtId="0" fontId="2" fillId="33" borderId="30" xfId="0" applyFont="1" applyFill="1" applyBorder="1" applyAlignment="1">
      <alignment horizontal="distributed" vertical="center" indent="1"/>
    </xf>
    <xf numFmtId="0" fontId="2" fillId="33" borderId="31" xfId="0" applyFont="1" applyFill="1" applyBorder="1" applyAlignment="1">
      <alignment horizontal="distributed" vertical="center" indent="1"/>
    </xf>
    <xf numFmtId="41" fontId="0" fillId="0" borderId="32" xfId="48" applyNumberFormat="1" applyFont="1" applyFill="1" applyBorder="1" applyAlignment="1">
      <alignment horizontal="center" vertical="center"/>
    </xf>
    <xf numFmtId="41" fontId="0" fillId="0" borderId="30" xfId="48" applyNumberFormat="1" applyFont="1" applyFill="1" applyBorder="1" applyAlignment="1">
      <alignment horizontal="center" vertical="center"/>
    </xf>
    <xf numFmtId="41" fontId="0" fillId="0" borderId="15" xfId="48" applyNumberFormat="1" applyFont="1" applyFill="1" applyBorder="1" applyAlignment="1">
      <alignment horizontal="center" vertical="center"/>
    </xf>
    <xf numFmtId="41" fontId="0" fillId="0" borderId="0" xfId="48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41" fontId="0" fillId="0" borderId="35" xfId="48" applyNumberFormat="1" applyFont="1" applyFill="1" applyBorder="1" applyAlignment="1">
      <alignment horizontal="center" vertical="center"/>
    </xf>
    <xf numFmtId="41" fontId="0" fillId="0" borderId="20" xfId="48" applyNumberFormat="1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center" vertical="top"/>
    </xf>
    <xf numFmtId="0" fontId="0" fillId="33" borderId="30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 vertical="center" textRotation="255"/>
    </xf>
    <xf numFmtId="0" fontId="0" fillId="33" borderId="0" xfId="0" applyFont="1" applyFill="1" applyBorder="1" applyAlignment="1">
      <alignment horizontal="center" vertical="center" textRotation="255"/>
    </xf>
    <xf numFmtId="0" fontId="0" fillId="33" borderId="19" xfId="0" applyFont="1" applyFill="1" applyBorder="1" applyAlignment="1">
      <alignment horizontal="center" vertical="center" textRotation="255"/>
    </xf>
    <xf numFmtId="41" fontId="0" fillId="33" borderId="33" xfId="48" applyNumberFormat="1" applyFont="1" applyFill="1" applyBorder="1" applyAlignment="1">
      <alignment horizontal="center" vertical="center"/>
    </xf>
    <xf numFmtId="41" fontId="0" fillId="33" borderId="22" xfId="48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top"/>
    </xf>
    <xf numFmtId="0" fontId="2" fillId="33" borderId="19" xfId="0" applyFont="1" applyFill="1" applyBorder="1" applyAlignment="1">
      <alignment horizontal="distributed" vertical="top"/>
    </xf>
    <xf numFmtId="0" fontId="5" fillId="33" borderId="30" xfId="0" applyFont="1" applyFill="1" applyBorder="1" applyAlignment="1">
      <alignment horizontal="distributed" vertical="center" wrapText="1"/>
    </xf>
    <xf numFmtId="0" fontId="5" fillId="33" borderId="0" xfId="0" applyFont="1" applyFill="1" applyBorder="1" applyAlignment="1">
      <alignment horizontal="distributed" vertical="center" wrapText="1"/>
    </xf>
    <xf numFmtId="0" fontId="5" fillId="33" borderId="19" xfId="0" applyFont="1" applyFill="1" applyBorder="1" applyAlignment="1">
      <alignment horizontal="distributed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textRotation="255"/>
    </xf>
    <xf numFmtId="0" fontId="0" fillId="33" borderId="10" xfId="0" applyFont="1" applyFill="1" applyBorder="1" applyAlignment="1">
      <alignment horizontal="center" vertical="center" textRotation="255"/>
    </xf>
    <xf numFmtId="0" fontId="0" fillId="33" borderId="47" xfId="0" applyFill="1" applyBorder="1" applyAlignment="1">
      <alignment horizontal="distributed" vertical="center"/>
    </xf>
    <xf numFmtId="38" fontId="0" fillId="33" borderId="48" xfId="48" applyFont="1" applyFill="1" applyBorder="1" applyAlignment="1">
      <alignment horizontal="right" vertical="center"/>
    </xf>
    <xf numFmtId="38" fontId="0" fillId="33" borderId="47" xfId="48" applyFont="1" applyFill="1" applyBorder="1" applyAlignment="1">
      <alignment horizontal="right" vertical="center"/>
    </xf>
    <xf numFmtId="0" fontId="2" fillId="33" borderId="47" xfId="0" applyFont="1" applyFill="1" applyBorder="1" applyAlignment="1">
      <alignment horizontal="right" vertical="center"/>
    </xf>
    <xf numFmtId="0" fontId="3" fillId="33" borderId="49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38" fontId="0" fillId="0" borderId="48" xfId="48" applyFont="1" applyFill="1" applyBorder="1" applyAlignment="1">
      <alignment horizontal="right" vertical="center"/>
    </xf>
    <xf numFmtId="38" fontId="0" fillId="0" borderId="47" xfId="48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distributed" vertical="center"/>
    </xf>
    <xf numFmtId="38" fontId="0" fillId="0" borderId="52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38" fontId="0" fillId="0" borderId="52" xfId="48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distributed" wrapText="1"/>
    </xf>
    <xf numFmtId="0" fontId="2" fillId="33" borderId="22" xfId="0" applyFont="1" applyFill="1" applyBorder="1" applyAlignment="1">
      <alignment horizontal="distributed"/>
    </xf>
    <xf numFmtId="0" fontId="2" fillId="33" borderId="0" xfId="0" applyFont="1" applyFill="1" applyBorder="1" applyAlignment="1">
      <alignment horizontal="distributed"/>
    </xf>
    <xf numFmtId="182" fontId="4" fillId="33" borderId="10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distributed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33" borderId="30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5" fillId="33" borderId="3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6"/>
  <sheetViews>
    <sheetView tabSelected="1" view="pageBreakPreview" zoomScale="110" zoomScaleSheetLayoutView="110" zoomScalePageLayoutView="0" workbookViewId="0" topLeftCell="A1">
      <selection activeCell="A1" sqref="A1:W1"/>
    </sheetView>
  </sheetViews>
  <sheetFormatPr defaultColWidth="9.00390625" defaultRowHeight="13.5"/>
  <cols>
    <col min="1" max="1" width="0.37109375" style="2" customWidth="1"/>
    <col min="2" max="2" width="3.00390625" style="3" customWidth="1"/>
    <col min="3" max="3" width="0.37109375" style="3" customWidth="1"/>
    <col min="4" max="4" width="2.625" style="3" customWidth="1"/>
    <col min="5" max="5" width="8.00390625" style="3" customWidth="1"/>
    <col min="6" max="6" width="0.37109375" style="3" customWidth="1"/>
    <col min="7" max="7" width="3.125" style="3" customWidth="1"/>
    <col min="8" max="8" width="4.875" style="3" customWidth="1"/>
    <col min="9" max="9" width="1.75390625" style="3" customWidth="1"/>
    <col min="10" max="10" width="6.125" style="3" customWidth="1"/>
    <col min="11" max="11" width="4.875" style="3" customWidth="1"/>
    <col min="12" max="12" width="3.50390625" style="2" customWidth="1"/>
    <col min="13" max="13" width="1.25" style="2" customWidth="1"/>
    <col min="14" max="14" width="5.75390625" style="2" customWidth="1"/>
    <col min="15" max="15" width="0.875" style="2" customWidth="1"/>
    <col min="16" max="16" width="4.00390625" style="2" customWidth="1"/>
    <col min="17" max="17" width="2.875" style="2" customWidth="1"/>
    <col min="18" max="18" width="3.875" style="2" customWidth="1"/>
    <col min="19" max="19" width="7.25390625" style="2" customWidth="1"/>
    <col min="20" max="20" width="2.875" style="2" customWidth="1"/>
    <col min="21" max="21" width="0.875" style="2" customWidth="1"/>
    <col min="22" max="22" width="4.00390625" style="4" customWidth="1"/>
    <col min="23" max="23" width="2.625" style="2" customWidth="1"/>
    <col min="24" max="24" width="1.625" style="2" customWidth="1"/>
    <col min="25" max="25" width="0.37109375" style="2" customWidth="1"/>
    <col min="26" max="26" width="2.625" style="2" customWidth="1"/>
    <col min="27" max="27" width="0.37109375" style="2" customWidth="1"/>
    <col min="28" max="28" width="11.625" style="2" customWidth="1"/>
    <col min="29" max="29" width="0.37109375" style="2" customWidth="1"/>
    <col min="30" max="30" width="2.875" style="2" customWidth="1"/>
    <col min="31" max="31" width="6.875" style="2" customWidth="1"/>
    <col min="32" max="32" width="10.375" style="2" customWidth="1"/>
    <col min="33" max="33" width="7.125" style="2" hidden="1" customWidth="1"/>
    <col min="34" max="34" width="9.00390625" style="2" hidden="1" customWidth="1"/>
    <col min="35" max="35" width="9.75390625" style="2" customWidth="1"/>
    <col min="36" max="36" width="0.875" style="3" customWidth="1"/>
    <col min="37" max="37" width="4.00390625" style="3" customWidth="1"/>
    <col min="38" max="38" width="2.625" style="3" customWidth="1"/>
    <col min="39" max="39" width="11.00390625" style="3" customWidth="1"/>
    <col min="40" max="40" width="0.875" style="3" customWidth="1"/>
    <col min="41" max="41" width="4.00390625" style="3" customWidth="1"/>
    <col min="42" max="42" width="2.75390625" style="3" customWidth="1"/>
    <col min="43" max="16384" width="9.00390625" style="3" customWidth="1"/>
  </cols>
  <sheetData>
    <row r="1" spans="1:23" ht="24" customHeight="1">
      <c r="A1" s="200" t="s">
        <v>24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</row>
    <row r="2" ht="12" customHeight="1">
      <c r="W2" s="5"/>
    </row>
    <row r="3" spans="1:45" ht="13.5" thickBot="1">
      <c r="A3" s="3" t="s">
        <v>0</v>
      </c>
      <c r="P3" s="184">
        <v>4</v>
      </c>
      <c r="Q3" s="184"/>
      <c r="R3" s="184"/>
      <c r="S3" s="184"/>
      <c r="T3" s="184"/>
      <c r="U3" s="184"/>
      <c r="Z3" s="6"/>
      <c r="AB3" s="6"/>
      <c r="AC3" s="3"/>
      <c r="AD3" s="3"/>
      <c r="AE3" s="3"/>
      <c r="AF3" s="3"/>
      <c r="AG3" s="3"/>
      <c r="AH3" s="3"/>
      <c r="AJ3" s="2"/>
      <c r="AK3" s="2"/>
      <c r="AL3" s="2"/>
      <c r="AM3" s="2"/>
      <c r="AN3" s="2"/>
      <c r="AO3" s="2"/>
      <c r="AP3" s="7" t="s">
        <v>22</v>
      </c>
      <c r="AQ3" s="2"/>
      <c r="AR3" s="2"/>
      <c r="AS3" s="4"/>
    </row>
    <row r="4" spans="1:43" ht="14.25" customHeight="1" thickBot="1">
      <c r="A4" s="8"/>
      <c r="B4" s="185" t="s">
        <v>1</v>
      </c>
      <c r="C4" s="185"/>
      <c r="D4" s="185"/>
      <c r="E4" s="185"/>
      <c r="F4" s="9"/>
      <c r="G4" s="186" t="s">
        <v>9</v>
      </c>
      <c r="H4" s="154"/>
      <c r="I4" s="154"/>
      <c r="J4" s="154"/>
      <c r="K4" s="154"/>
      <c r="L4" s="154"/>
      <c r="M4" s="187"/>
      <c r="N4" s="188" t="s">
        <v>8</v>
      </c>
      <c r="O4" s="170"/>
      <c r="P4" s="170"/>
      <c r="Q4" s="170"/>
      <c r="R4" s="170"/>
      <c r="S4" s="170"/>
      <c r="T4" s="170"/>
      <c r="U4" s="171"/>
      <c r="Y4" s="189" t="s">
        <v>6</v>
      </c>
      <c r="Z4" s="190"/>
      <c r="AA4" s="190"/>
      <c r="AB4" s="190"/>
      <c r="AC4" s="190"/>
      <c r="AD4" s="190"/>
      <c r="AE4" s="190"/>
      <c r="AF4" s="190"/>
      <c r="AG4" s="10"/>
      <c r="AH4" s="10"/>
      <c r="AI4" s="169" t="s">
        <v>51</v>
      </c>
      <c r="AJ4" s="170"/>
      <c r="AK4" s="170"/>
      <c r="AL4" s="171"/>
      <c r="AM4" s="169" t="s">
        <v>49</v>
      </c>
      <c r="AN4" s="170"/>
      <c r="AO4" s="170"/>
      <c r="AP4" s="171"/>
      <c r="AQ4" s="4"/>
    </row>
    <row r="5" spans="1:42" ht="13.5" customHeight="1">
      <c r="A5" s="11"/>
      <c r="B5" s="172" t="s">
        <v>2</v>
      </c>
      <c r="C5" s="172"/>
      <c r="D5" s="172"/>
      <c r="E5" s="172"/>
      <c r="F5" s="12"/>
      <c r="G5" s="173">
        <v>22658</v>
      </c>
      <c r="H5" s="174"/>
      <c r="I5" s="175" t="s">
        <v>10</v>
      </c>
      <c r="J5" s="175"/>
      <c r="K5" s="88">
        <f>22658-22202</f>
        <v>456</v>
      </c>
      <c r="L5" s="176" t="s">
        <v>54</v>
      </c>
      <c r="M5" s="177"/>
      <c r="N5" s="178">
        <f>1078207+6656</f>
        <v>1084863</v>
      </c>
      <c r="O5" s="174"/>
      <c r="P5" s="174"/>
      <c r="Q5" s="175" t="s">
        <v>10</v>
      </c>
      <c r="R5" s="175"/>
      <c r="S5" s="88">
        <v>26930</v>
      </c>
      <c r="T5" s="179" t="s">
        <v>53</v>
      </c>
      <c r="U5" s="180"/>
      <c r="Y5" s="13"/>
      <c r="Z5" s="181" t="s">
        <v>48</v>
      </c>
      <c r="AA5" s="182"/>
      <c r="AB5" s="182"/>
      <c r="AC5" s="14"/>
      <c r="AD5" s="102" t="s">
        <v>5</v>
      </c>
      <c r="AE5" s="103"/>
      <c r="AF5" s="103"/>
      <c r="AG5" s="103"/>
      <c r="AH5" s="104"/>
      <c r="AI5" s="15">
        <f>6+4+5+0</f>
        <v>15</v>
      </c>
      <c r="AJ5" s="16"/>
      <c r="AK5" s="17"/>
      <c r="AL5" s="18"/>
      <c r="AM5" s="21">
        <v>13</v>
      </c>
      <c r="AN5" s="16"/>
      <c r="AO5" s="17"/>
      <c r="AP5" s="18"/>
    </row>
    <row r="6" spans="1:42" ht="13.5" customHeight="1" thickBot="1">
      <c r="A6" s="19"/>
      <c r="B6" s="158" t="s">
        <v>3</v>
      </c>
      <c r="C6" s="158"/>
      <c r="D6" s="158"/>
      <c r="E6" s="158"/>
      <c r="F6" s="20"/>
      <c r="G6" s="159">
        <f>18921+446</f>
        <v>19367</v>
      </c>
      <c r="H6" s="160"/>
      <c r="I6" s="161" t="s">
        <v>10</v>
      </c>
      <c r="J6" s="161"/>
      <c r="K6" s="1">
        <f>-AM43+G6</f>
        <v>282</v>
      </c>
      <c r="L6" s="162" t="s">
        <v>52</v>
      </c>
      <c r="M6" s="163"/>
      <c r="N6" s="164">
        <f>989231+6082</f>
        <v>995313</v>
      </c>
      <c r="O6" s="165"/>
      <c r="P6" s="165"/>
      <c r="Q6" s="166" t="s">
        <v>10</v>
      </c>
      <c r="R6" s="166"/>
      <c r="S6" s="1">
        <v>24882</v>
      </c>
      <c r="T6" s="167" t="s">
        <v>53</v>
      </c>
      <c r="U6" s="168"/>
      <c r="Y6" s="13"/>
      <c r="Z6" s="183"/>
      <c r="AA6" s="183"/>
      <c r="AB6" s="183"/>
      <c r="AC6" s="14"/>
      <c r="AD6" s="110" t="s">
        <v>25</v>
      </c>
      <c r="AE6" s="111"/>
      <c r="AF6" s="111"/>
      <c r="AG6" s="111"/>
      <c r="AH6" s="112"/>
      <c r="AI6" s="15">
        <f>8+4+0</f>
        <v>12</v>
      </c>
      <c r="AJ6" s="16"/>
      <c r="AK6" s="17"/>
      <c r="AL6" s="18"/>
      <c r="AM6" s="21">
        <v>16</v>
      </c>
      <c r="AN6" s="16"/>
      <c r="AO6" s="17"/>
      <c r="AP6" s="18"/>
    </row>
    <row r="7" spans="25:42" ht="12" customHeight="1">
      <c r="Y7" s="13"/>
      <c r="Z7" s="145" t="s">
        <v>11</v>
      </c>
      <c r="AA7" s="145"/>
      <c r="AB7" s="145"/>
      <c r="AC7" s="14"/>
      <c r="AD7" s="89" t="s">
        <v>26</v>
      </c>
      <c r="AE7" s="90"/>
      <c r="AF7" s="90"/>
      <c r="AG7" s="90"/>
      <c r="AH7" s="91"/>
      <c r="AI7" s="82">
        <f>SUM(AI5:AK6)</f>
        <v>27</v>
      </c>
      <c r="AJ7" s="16"/>
      <c r="AK7" s="17">
        <f>(AI7/$AI$43)*100</f>
        <v>0.1394124025404038</v>
      </c>
      <c r="AL7" s="18" t="s">
        <v>28</v>
      </c>
      <c r="AM7" s="82">
        <f>SUM(AM5:AO6)</f>
        <v>29</v>
      </c>
      <c r="AN7" s="16"/>
      <c r="AO7" s="17">
        <f>(AM7/$AM$43)*100</f>
        <v>0.15195179460309144</v>
      </c>
      <c r="AP7" s="18" t="s">
        <v>21</v>
      </c>
    </row>
    <row r="8" spans="1:42" ht="12.75">
      <c r="A8" s="3" t="s">
        <v>4</v>
      </c>
      <c r="Y8" s="22"/>
      <c r="Z8" s="146"/>
      <c r="AA8" s="146"/>
      <c r="AB8" s="146"/>
      <c r="AC8" s="23"/>
      <c r="AD8" s="130" t="s">
        <v>7</v>
      </c>
      <c r="AE8" s="131"/>
      <c r="AF8" s="131"/>
      <c r="AG8" s="131"/>
      <c r="AH8" s="132"/>
      <c r="AI8" s="83">
        <f>21+4+2825+743</f>
        <v>3593</v>
      </c>
      <c r="AJ8" s="24" t="s">
        <v>27</v>
      </c>
      <c r="AK8" s="25">
        <f>(AI8/$AI$44)*100</f>
        <v>0.3609919693603922</v>
      </c>
      <c r="AL8" s="26" t="s">
        <v>28</v>
      </c>
      <c r="AM8" s="83">
        <v>3282</v>
      </c>
      <c r="AN8" s="24" t="s">
        <v>20</v>
      </c>
      <c r="AO8" s="25">
        <f>(AM8/$AM$44)*100</f>
        <v>0.3382002429848181</v>
      </c>
      <c r="AP8" s="26" t="s">
        <v>21</v>
      </c>
    </row>
    <row r="9" spans="2:42" ht="14.25" customHeight="1" thickBot="1">
      <c r="B9" s="27"/>
      <c r="C9" s="2"/>
      <c r="D9" s="2"/>
      <c r="E9" s="27"/>
      <c r="F9" s="2"/>
      <c r="G9" s="2"/>
      <c r="H9" s="2"/>
      <c r="I9" s="2"/>
      <c r="J9" s="2"/>
      <c r="K9" s="2"/>
      <c r="M9" s="3"/>
      <c r="N9" s="3"/>
      <c r="O9" s="3"/>
      <c r="P9" s="3"/>
      <c r="Q9" s="3"/>
      <c r="R9" s="3"/>
      <c r="S9" s="7"/>
      <c r="W9" s="7"/>
      <c r="Y9" s="13"/>
      <c r="Z9" s="147" t="s">
        <v>29</v>
      </c>
      <c r="AA9" s="147"/>
      <c r="AB9" s="147"/>
      <c r="AC9" s="14"/>
      <c r="AD9" s="115" t="s">
        <v>5</v>
      </c>
      <c r="AE9" s="116"/>
      <c r="AF9" s="116"/>
      <c r="AG9" s="116"/>
      <c r="AH9" s="117"/>
      <c r="AI9" s="82">
        <v>1</v>
      </c>
      <c r="AJ9" s="16"/>
      <c r="AK9" s="17"/>
      <c r="AL9" s="18"/>
      <c r="AM9" s="82">
        <v>0</v>
      </c>
      <c r="AN9" s="16"/>
      <c r="AO9" s="17"/>
      <c r="AP9" s="18"/>
    </row>
    <row r="10" spans="1:42" ht="13.5" customHeight="1" thickBot="1">
      <c r="A10" s="150" t="s">
        <v>6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2"/>
      <c r="L10" s="153" t="s">
        <v>51</v>
      </c>
      <c r="M10" s="154"/>
      <c r="N10" s="154"/>
      <c r="O10" s="154"/>
      <c r="P10" s="154"/>
      <c r="Q10" s="155"/>
      <c r="R10" s="153" t="s">
        <v>49</v>
      </c>
      <c r="S10" s="154"/>
      <c r="T10" s="154"/>
      <c r="U10" s="154"/>
      <c r="V10" s="154"/>
      <c r="W10" s="155"/>
      <c r="Y10" s="13"/>
      <c r="Z10" s="148"/>
      <c r="AA10" s="148"/>
      <c r="AB10" s="148"/>
      <c r="AC10" s="14"/>
      <c r="AD10" s="110" t="s">
        <v>25</v>
      </c>
      <c r="AE10" s="111"/>
      <c r="AF10" s="111"/>
      <c r="AG10" s="111"/>
      <c r="AH10" s="112"/>
      <c r="AI10" s="82">
        <v>0</v>
      </c>
      <c r="AJ10" s="16"/>
      <c r="AK10" s="17"/>
      <c r="AL10" s="18"/>
      <c r="AM10" s="82">
        <v>0</v>
      </c>
      <c r="AN10" s="16"/>
      <c r="AO10" s="17"/>
      <c r="AP10" s="18"/>
    </row>
    <row r="11" spans="1:42" ht="12.75" customHeight="1">
      <c r="A11" s="13"/>
      <c r="B11" s="156" t="s">
        <v>30</v>
      </c>
      <c r="C11" s="28"/>
      <c r="D11" s="156" t="s">
        <v>31</v>
      </c>
      <c r="E11" s="199" t="s">
        <v>32</v>
      </c>
      <c r="F11" s="29"/>
      <c r="G11" s="102" t="s">
        <v>5</v>
      </c>
      <c r="H11" s="103"/>
      <c r="I11" s="103"/>
      <c r="J11" s="103"/>
      <c r="K11" s="104"/>
      <c r="L11" s="143">
        <f>8850+198+23</f>
        <v>9071</v>
      </c>
      <c r="M11" s="144"/>
      <c r="N11" s="144"/>
      <c r="O11" s="30"/>
      <c r="P11" s="31"/>
      <c r="Q11" s="32"/>
      <c r="R11" s="143">
        <v>9217</v>
      </c>
      <c r="S11" s="144"/>
      <c r="T11" s="144"/>
      <c r="U11" s="30"/>
      <c r="V11" s="31"/>
      <c r="W11" s="33"/>
      <c r="Y11" s="13"/>
      <c r="Z11" s="148"/>
      <c r="AA11" s="148"/>
      <c r="AB11" s="148"/>
      <c r="AC11" s="14"/>
      <c r="AD11" s="89" t="s">
        <v>26</v>
      </c>
      <c r="AE11" s="90"/>
      <c r="AF11" s="90"/>
      <c r="AG11" s="90"/>
      <c r="AH11" s="91"/>
      <c r="AI11" s="84">
        <f>SUM(AI9:AK10)</f>
        <v>1</v>
      </c>
      <c r="AJ11" s="35"/>
      <c r="AK11" s="36">
        <f>(AI11/$AI$43)*100</f>
        <v>0.005163422316311251</v>
      </c>
      <c r="AL11" s="37" t="s">
        <v>28</v>
      </c>
      <c r="AM11" s="84">
        <f>SUM(AM9:AO10)</f>
        <v>0</v>
      </c>
      <c r="AN11" s="35"/>
      <c r="AO11" s="36">
        <f>(AM11/$AM$43)*100</f>
        <v>0</v>
      </c>
      <c r="AP11" s="37" t="s">
        <v>21</v>
      </c>
    </row>
    <row r="12" spans="1:42" ht="12.75" customHeight="1">
      <c r="A12" s="13"/>
      <c r="B12" s="141"/>
      <c r="C12" s="38"/>
      <c r="D12" s="141"/>
      <c r="E12" s="197"/>
      <c r="F12" s="39"/>
      <c r="G12" s="110" t="s">
        <v>25</v>
      </c>
      <c r="H12" s="111"/>
      <c r="I12" s="111"/>
      <c r="J12" s="111"/>
      <c r="K12" s="112"/>
      <c r="L12" s="120">
        <f>8060+368</f>
        <v>8428</v>
      </c>
      <c r="M12" s="121"/>
      <c r="N12" s="121"/>
      <c r="O12" s="16"/>
      <c r="P12" s="40"/>
      <c r="Q12" s="41"/>
      <c r="R12" s="120">
        <v>8243</v>
      </c>
      <c r="S12" s="121"/>
      <c r="T12" s="121"/>
      <c r="U12" s="16"/>
      <c r="V12" s="40"/>
      <c r="W12" s="18"/>
      <c r="Y12" s="22"/>
      <c r="Z12" s="149"/>
      <c r="AA12" s="149"/>
      <c r="AB12" s="149"/>
      <c r="AC12" s="23"/>
      <c r="AD12" s="130" t="s">
        <v>7</v>
      </c>
      <c r="AE12" s="131"/>
      <c r="AF12" s="131"/>
      <c r="AG12" s="131"/>
      <c r="AH12" s="132"/>
      <c r="AI12" s="85">
        <f>211+0</f>
        <v>211</v>
      </c>
      <c r="AJ12" s="42" t="s">
        <v>27</v>
      </c>
      <c r="AK12" s="43">
        <f>(AI12/$AI$44)*100</f>
        <v>0.021199361406914207</v>
      </c>
      <c r="AL12" s="44" t="s">
        <v>28</v>
      </c>
      <c r="AM12" s="85">
        <v>232</v>
      </c>
      <c r="AN12" s="42" t="s">
        <v>20</v>
      </c>
      <c r="AO12" s="43">
        <f>(AM12/$AM$44)*100</f>
        <v>0.023906903221352162</v>
      </c>
      <c r="AP12" s="44" t="s">
        <v>21</v>
      </c>
    </row>
    <row r="13" spans="1:42" ht="12.75" customHeight="1">
      <c r="A13" s="13"/>
      <c r="B13" s="141"/>
      <c r="C13" s="38"/>
      <c r="D13" s="141"/>
      <c r="E13" s="197"/>
      <c r="F13" s="39"/>
      <c r="G13" s="89" t="s">
        <v>26</v>
      </c>
      <c r="H13" s="90"/>
      <c r="I13" s="90"/>
      <c r="J13" s="90"/>
      <c r="K13" s="91"/>
      <c r="L13" s="97">
        <f>SUM(L11:N12)</f>
        <v>17499</v>
      </c>
      <c r="M13" s="98"/>
      <c r="N13" s="98"/>
      <c r="O13" s="16" t="s">
        <v>27</v>
      </c>
      <c r="P13" s="40">
        <f>(L13/$AI$43)*100</f>
        <v>90.35472711313058</v>
      </c>
      <c r="Q13" s="41" t="s">
        <v>28</v>
      </c>
      <c r="R13" s="97">
        <f>SUM(R11:T12)</f>
        <v>17460</v>
      </c>
      <c r="S13" s="98"/>
      <c r="T13" s="98"/>
      <c r="U13" s="16" t="s">
        <v>20</v>
      </c>
      <c r="V13" s="40">
        <f>(R13/$AM$43)*100</f>
        <v>91.4854597851716</v>
      </c>
      <c r="W13" s="18" t="s">
        <v>21</v>
      </c>
      <c r="Y13" s="13"/>
      <c r="Z13" s="140" t="s">
        <v>33</v>
      </c>
      <c r="AA13" s="38"/>
      <c r="AB13" s="135" t="s">
        <v>34</v>
      </c>
      <c r="AC13" s="14"/>
      <c r="AD13" s="115" t="s">
        <v>5</v>
      </c>
      <c r="AE13" s="116"/>
      <c r="AF13" s="116"/>
      <c r="AG13" s="116"/>
      <c r="AH13" s="117"/>
      <c r="AI13" s="82">
        <f>7+0</f>
        <v>7</v>
      </c>
      <c r="AJ13" s="16"/>
      <c r="AK13" s="17"/>
      <c r="AL13" s="18"/>
      <c r="AM13" s="82">
        <v>4</v>
      </c>
      <c r="AN13" s="16"/>
      <c r="AO13" s="17"/>
      <c r="AP13" s="18"/>
    </row>
    <row r="14" spans="1:42" ht="12.75" customHeight="1">
      <c r="A14" s="13"/>
      <c r="B14" s="141"/>
      <c r="C14" s="38"/>
      <c r="D14" s="141"/>
      <c r="E14" s="198"/>
      <c r="F14" s="45"/>
      <c r="G14" s="125" t="s">
        <v>7</v>
      </c>
      <c r="H14" s="126"/>
      <c r="I14" s="126"/>
      <c r="J14" s="126"/>
      <c r="K14" s="127"/>
      <c r="L14" s="128">
        <f>889471+5464</f>
        <v>894935</v>
      </c>
      <c r="M14" s="129"/>
      <c r="N14" s="129"/>
      <c r="O14" s="24" t="s">
        <v>27</v>
      </c>
      <c r="P14" s="46">
        <f>(L14/$AI$44)*100</f>
        <v>89.91493128292306</v>
      </c>
      <c r="Q14" s="47" t="s">
        <v>28</v>
      </c>
      <c r="R14" s="128">
        <v>879988</v>
      </c>
      <c r="S14" s="129"/>
      <c r="T14" s="129"/>
      <c r="U14" s="24" t="s">
        <v>20</v>
      </c>
      <c r="V14" s="46">
        <f>(R14/$AM$44)*100</f>
        <v>90.68012048254847</v>
      </c>
      <c r="W14" s="26" t="s">
        <v>21</v>
      </c>
      <c r="Y14" s="13"/>
      <c r="Z14" s="141"/>
      <c r="AA14" s="38"/>
      <c r="AB14" s="136"/>
      <c r="AC14" s="14"/>
      <c r="AD14" s="110" t="s">
        <v>25</v>
      </c>
      <c r="AE14" s="111"/>
      <c r="AF14" s="111"/>
      <c r="AG14" s="111"/>
      <c r="AH14" s="112"/>
      <c r="AI14" s="82">
        <v>7</v>
      </c>
      <c r="AJ14" s="16"/>
      <c r="AK14" s="17"/>
      <c r="AL14" s="18"/>
      <c r="AM14" s="82">
        <v>3</v>
      </c>
      <c r="AN14" s="16"/>
      <c r="AO14" s="17"/>
      <c r="AP14" s="18"/>
    </row>
    <row r="15" spans="1:42" ht="12.75" customHeight="1">
      <c r="A15" s="13"/>
      <c r="B15" s="141"/>
      <c r="C15" s="38"/>
      <c r="D15" s="141"/>
      <c r="E15" s="196" t="s">
        <v>35</v>
      </c>
      <c r="F15" s="39"/>
      <c r="G15" s="115" t="s">
        <v>5</v>
      </c>
      <c r="H15" s="116"/>
      <c r="I15" s="116"/>
      <c r="J15" s="116"/>
      <c r="K15" s="117"/>
      <c r="L15" s="118">
        <f>159+0</f>
        <v>159</v>
      </c>
      <c r="M15" s="119"/>
      <c r="N15" s="119"/>
      <c r="O15" s="16"/>
      <c r="P15" s="40"/>
      <c r="Q15" s="41"/>
      <c r="R15" s="118">
        <v>151</v>
      </c>
      <c r="S15" s="119"/>
      <c r="T15" s="119"/>
      <c r="U15" s="16"/>
      <c r="V15" s="40"/>
      <c r="W15" s="18"/>
      <c r="Y15" s="13"/>
      <c r="Z15" s="141"/>
      <c r="AA15" s="38"/>
      <c r="AB15" s="136"/>
      <c r="AC15" s="14"/>
      <c r="AD15" s="89" t="s">
        <v>26</v>
      </c>
      <c r="AE15" s="90"/>
      <c r="AF15" s="90"/>
      <c r="AG15" s="90"/>
      <c r="AH15" s="91"/>
      <c r="AI15" s="82">
        <f>SUM(AI13:AK14)</f>
        <v>14</v>
      </c>
      <c r="AJ15" s="16"/>
      <c r="AK15" s="17">
        <f>(AI15/$AI$43)*100</f>
        <v>0.07228791242835751</v>
      </c>
      <c r="AL15" s="18" t="s">
        <v>28</v>
      </c>
      <c r="AM15" s="82">
        <f>SUM(AM13:AO14)</f>
        <v>7</v>
      </c>
      <c r="AN15" s="16"/>
      <c r="AO15" s="17">
        <f>(AM15/$AM$43)*100</f>
        <v>0.0366780193869531</v>
      </c>
      <c r="AP15" s="18" t="s">
        <v>21</v>
      </c>
    </row>
    <row r="16" spans="1:42" ht="12.75" customHeight="1">
      <c r="A16" s="13"/>
      <c r="B16" s="141"/>
      <c r="C16" s="38"/>
      <c r="D16" s="141"/>
      <c r="E16" s="197"/>
      <c r="F16" s="39"/>
      <c r="G16" s="110" t="s">
        <v>25</v>
      </c>
      <c r="H16" s="111"/>
      <c r="I16" s="111"/>
      <c r="J16" s="111"/>
      <c r="K16" s="112"/>
      <c r="L16" s="120">
        <f>175+6</f>
        <v>181</v>
      </c>
      <c r="M16" s="121"/>
      <c r="N16" s="121"/>
      <c r="O16" s="16"/>
      <c r="P16" s="40"/>
      <c r="Q16" s="41"/>
      <c r="R16" s="120">
        <v>196</v>
      </c>
      <c r="S16" s="121"/>
      <c r="T16" s="121"/>
      <c r="U16" s="16"/>
      <c r="V16" s="40"/>
      <c r="W16" s="18"/>
      <c r="Y16" s="13"/>
      <c r="Z16" s="141"/>
      <c r="AA16" s="38"/>
      <c r="AB16" s="137"/>
      <c r="AC16" s="14"/>
      <c r="AD16" s="130" t="s">
        <v>7</v>
      </c>
      <c r="AE16" s="131"/>
      <c r="AF16" s="131"/>
      <c r="AG16" s="131"/>
      <c r="AH16" s="132"/>
      <c r="AI16" s="86">
        <f>1+510</f>
        <v>511</v>
      </c>
      <c r="AJ16" s="48" t="s">
        <v>27</v>
      </c>
      <c r="AK16" s="49">
        <f>(AI16/$AI$44)*100</f>
        <v>0.05134063354944625</v>
      </c>
      <c r="AL16" s="50" t="s">
        <v>28</v>
      </c>
      <c r="AM16" s="86">
        <v>530</v>
      </c>
      <c r="AN16" s="48" t="s">
        <v>20</v>
      </c>
      <c r="AO16" s="49">
        <f>(AM16/$AM$44)*100</f>
        <v>0.054614908221192436</v>
      </c>
      <c r="AP16" s="50" t="s">
        <v>21</v>
      </c>
    </row>
    <row r="17" spans="1:42" ht="12.75" customHeight="1">
      <c r="A17" s="13"/>
      <c r="B17" s="141"/>
      <c r="C17" s="38"/>
      <c r="D17" s="141"/>
      <c r="E17" s="197"/>
      <c r="F17" s="39"/>
      <c r="G17" s="89" t="s">
        <v>26</v>
      </c>
      <c r="H17" s="90"/>
      <c r="I17" s="90"/>
      <c r="J17" s="90"/>
      <c r="K17" s="91"/>
      <c r="L17" s="97">
        <f>SUM(L15:N16)</f>
        <v>340</v>
      </c>
      <c r="M17" s="98"/>
      <c r="N17" s="98"/>
      <c r="O17" s="35" t="s">
        <v>36</v>
      </c>
      <c r="P17" s="51">
        <f>(L17/$AI$43)*100</f>
        <v>1.7555635875458255</v>
      </c>
      <c r="Q17" s="52" t="s">
        <v>37</v>
      </c>
      <c r="R17" s="97">
        <f>SUM(R15:T16)</f>
        <v>347</v>
      </c>
      <c r="S17" s="98"/>
      <c r="T17" s="98"/>
      <c r="U17" s="35" t="s">
        <v>20</v>
      </c>
      <c r="V17" s="51">
        <f>(R17/$AM$43)*100</f>
        <v>1.8181818181818181</v>
      </c>
      <c r="W17" s="37" t="s">
        <v>21</v>
      </c>
      <c r="Y17" s="13"/>
      <c r="Z17" s="141"/>
      <c r="AA17" s="53"/>
      <c r="AB17" s="122" t="s">
        <v>38</v>
      </c>
      <c r="AC17" s="54"/>
      <c r="AD17" s="115" t="s">
        <v>5</v>
      </c>
      <c r="AE17" s="116"/>
      <c r="AF17" s="116"/>
      <c r="AG17" s="116"/>
      <c r="AH17" s="117"/>
      <c r="AI17" s="87">
        <v>15</v>
      </c>
      <c r="AJ17" s="55"/>
      <c r="AK17" s="56"/>
      <c r="AL17" s="57"/>
      <c r="AM17" s="87">
        <v>7</v>
      </c>
      <c r="AN17" s="55"/>
      <c r="AO17" s="56"/>
      <c r="AP17" s="57"/>
    </row>
    <row r="18" spans="1:42" ht="12.75" customHeight="1">
      <c r="A18" s="13"/>
      <c r="B18" s="141"/>
      <c r="C18" s="38"/>
      <c r="D18" s="141"/>
      <c r="E18" s="198"/>
      <c r="F18" s="39"/>
      <c r="G18" s="125" t="s">
        <v>7</v>
      </c>
      <c r="H18" s="126"/>
      <c r="I18" s="126"/>
      <c r="J18" s="126"/>
      <c r="K18" s="127"/>
      <c r="L18" s="128">
        <f>102+18286</f>
        <v>18388</v>
      </c>
      <c r="M18" s="129"/>
      <c r="N18" s="129"/>
      <c r="O18" s="16" t="s">
        <v>27</v>
      </c>
      <c r="P18" s="40">
        <f>(L18/$AI$44)*100</f>
        <v>1.8474590405229312</v>
      </c>
      <c r="Q18" s="41" t="s">
        <v>28</v>
      </c>
      <c r="R18" s="128">
        <v>17255</v>
      </c>
      <c r="S18" s="129"/>
      <c r="T18" s="129"/>
      <c r="U18" s="16" t="s">
        <v>20</v>
      </c>
      <c r="V18" s="40">
        <f>(R18/$AM$44)*100</f>
        <v>1.7780759270880673</v>
      </c>
      <c r="W18" s="18" t="s">
        <v>21</v>
      </c>
      <c r="Y18" s="13"/>
      <c r="Z18" s="141"/>
      <c r="AA18" s="38"/>
      <c r="AB18" s="123"/>
      <c r="AC18" s="14"/>
      <c r="AD18" s="110" t="s">
        <v>25</v>
      </c>
      <c r="AE18" s="111"/>
      <c r="AF18" s="111"/>
      <c r="AG18" s="111"/>
      <c r="AH18" s="112"/>
      <c r="AI18" s="82">
        <v>2</v>
      </c>
      <c r="AJ18" s="16"/>
      <c r="AK18" s="17"/>
      <c r="AL18" s="18"/>
      <c r="AM18" s="82">
        <v>1</v>
      </c>
      <c r="AN18" s="16"/>
      <c r="AO18" s="17"/>
      <c r="AP18" s="18"/>
    </row>
    <row r="19" spans="1:42" ht="12.75" customHeight="1">
      <c r="A19" s="13"/>
      <c r="B19" s="141"/>
      <c r="C19" s="38"/>
      <c r="D19" s="141"/>
      <c r="E19" s="196" t="s">
        <v>39</v>
      </c>
      <c r="F19" s="58"/>
      <c r="G19" s="115" t="s">
        <v>5</v>
      </c>
      <c r="H19" s="116"/>
      <c r="I19" s="116"/>
      <c r="J19" s="116"/>
      <c r="K19" s="117"/>
      <c r="L19" s="118">
        <f>418+4</f>
        <v>422</v>
      </c>
      <c r="M19" s="119"/>
      <c r="N19" s="119"/>
      <c r="O19" s="55"/>
      <c r="P19" s="59"/>
      <c r="Q19" s="60"/>
      <c r="R19" s="118">
        <v>324</v>
      </c>
      <c r="S19" s="119"/>
      <c r="T19" s="119"/>
      <c r="U19" s="55"/>
      <c r="V19" s="59"/>
      <c r="W19" s="57"/>
      <c r="Y19" s="13"/>
      <c r="Z19" s="141"/>
      <c r="AA19" s="38"/>
      <c r="AB19" s="123"/>
      <c r="AC19" s="14"/>
      <c r="AD19" s="89" t="s">
        <v>26</v>
      </c>
      <c r="AE19" s="90"/>
      <c r="AF19" s="90"/>
      <c r="AG19" s="90"/>
      <c r="AH19" s="91"/>
      <c r="AI19" s="84">
        <f>SUM(AI17:AK18)</f>
        <v>17</v>
      </c>
      <c r="AJ19" s="35" t="s">
        <v>27</v>
      </c>
      <c r="AK19" s="36">
        <f>(AI19/$AI$43)*100</f>
        <v>0.08777817937729127</v>
      </c>
      <c r="AL19" s="37" t="s">
        <v>28</v>
      </c>
      <c r="AM19" s="84">
        <f>SUM(AM17:AO18)</f>
        <v>8</v>
      </c>
      <c r="AN19" s="35" t="s">
        <v>20</v>
      </c>
      <c r="AO19" s="36">
        <f>(AM19/$AM$43)*100</f>
        <v>0.04191773644223212</v>
      </c>
      <c r="AP19" s="37" t="s">
        <v>21</v>
      </c>
    </row>
    <row r="20" spans="1:42" ht="12.75" customHeight="1">
      <c r="A20" s="13"/>
      <c r="B20" s="141"/>
      <c r="C20" s="38"/>
      <c r="D20" s="141"/>
      <c r="E20" s="197"/>
      <c r="F20" s="39"/>
      <c r="G20" s="110" t="s">
        <v>25</v>
      </c>
      <c r="H20" s="111"/>
      <c r="I20" s="111"/>
      <c r="J20" s="111"/>
      <c r="K20" s="112"/>
      <c r="L20" s="120">
        <f>512+28</f>
        <v>540</v>
      </c>
      <c r="M20" s="121"/>
      <c r="N20" s="121"/>
      <c r="O20" s="16"/>
      <c r="P20" s="40"/>
      <c r="Q20" s="41"/>
      <c r="R20" s="120">
        <v>441</v>
      </c>
      <c r="S20" s="121"/>
      <c r="T20" s="121"/>
      <c r="U20" s="16"/>
      <c r="V20" s="40"/>
      <c r="W20" s="18"/>
      <c r="Y20" s="13"/>
      <c r="Z20" s="141"/>
      <c r="AA20" s="61"/>
      <c r="AB20" s="133"/>
      <c r="AC20" s="23"/>
      <c r="AD20" s="130" t="s">
        <v>7</v>
      </c>
      <c r="AE20" s="131"/>
      <c r="AF20" s="131"/>
      <c r="AG20" s="131"/>
      <c r="AH20" s="132"/>
      <c r="AI20" s="85">
        <f>767+7</f>
        <v>774</v>
      </c>
      <c r="AJ20" s="42" t="s">
        <v>27</v>
      </c>
      <c r="AK20" s="43">
        <f>(AI20/$AI$44)*100</f>
        <v>0.07776448212773268</v>
      </c>
      <c r="AL20" s="44" t="s">
        <v>28</v>
      </c>
      <c r="AM20" s="85">
        <v>816</v>
      </c>
      <c r="AN20" s="42" t="s">
        <v>20</v>
      </c>
      <c r="AO20" s="43">
        <f>(AM20/$AM$44)*100</f>
        <v>0.0840863492613076</v>
      </c>
      <c r="AP20" s="44" t="s">
        <v>21</v>
      </c>
    </row>
    <row r="21" spans="1:42" ht="12.75" customHeight="1">
      <c r="A21" s="13"/>
      <c r="B21" s="141"/>
      <c r="C21" s="38"/>
      <c r="D21" s="141"/>
      <c r="E21" s="197"/>
      <c r="F21" s="39"/>
      <c r="G21" s="89" t="s">
        <v>26</v>
      </c>
      <c r="H21" s="90"/>
      <c r="I21" s="90"/>
      <c r="J21" s="90"/>
      <c r="K21" s="91"/>
      <c r="L21" s="97">
        <f>SUM(L19:N20)</f>
        <v>962</v>
      </c>
      <c r="M21" s="98"/>
      <c r="N21" s="98"/>
      <c r="O21" s="16" t="s">
        <v>27</v>
      </c>
      <c r="P21" s="40">
        <f>(L21/$AI$43)*100</f>
        <v>4.967212268291424</v>
      </c>
      <c r="Q21" s="41" t="s">
        <v>28</v>
      </c>
      <c r="R21" s="97">
        <f>SUM(R19:T20)</f>
        <v>765</v>
      </c>
      <c r="S21" s="98"/>
      <c r="T21" s="98"/>
      <c r="U21" s="16" t="s">
        <v>20</v>
      </c>
      <c r="V21" s="40">
        <f>(R21/$AM$43)*100</f>
        <v>4.008383547288447</v>
      </c>
      <c r="W21" s="18" t="s">
        <v>21</v>
      </c>
      <c r="Y21" s="13"/>
      <c r="Z21" s="141"/>
      <c r="AA21" s="38"/>
      <c r="AB21" s="122" t="s">
        <v>40</v>
      </c>
      <c r="AC21" s="14"/>
      <c r="AD21" s="115" t="s">
        <v>5</v>
      </c>
      <c r="AE21" s="116"/>
      <c r="AF21" s="116"/>
      <c r="AG21" s="116"/>
      <c r="AH21" s="117"/>
      <c r="AI21" s="82">
        <v>1</v>
      </c>
      <c r="AJ21" s="16"/>
      <c r="AK21" s="17"/>
      <c r="AL21" s="18"/>
      <c r="AM21" s="82"/>
      <c r="AN21" s="16"/>
      <c r="AO21" s="17"/>
      <c r="AP21" s="18"/>
    </row>
    <row r="22" spans="1:42" ht="12.75" customHeight="1">
      <c r="A22" s="13"/>
      <c r="B22" s="141"/>
      <c r="C22" s="38"/>
      <c r="D22" s="141"/>
      <c r="E22" s="198"/>
      <c r="F22" s="45"/>
      <c r="G22" s="125" t="s">
        <v>7</v>
      </c>
      <c r="H22" s="126"/>
      <c r="I22" s="126"/>
      <c r="J22" s="126"/>
      <c r="K22" s="127"/>
      <c r="L22" s="128">
        <f>47391+264</f>
        <v>47655</v>
      </c>
      <c r="M22" s="129"/>
      <c r="N22" s="129"/>
      <c r="O22" s="24" t="s">
        <v>20</v>
      </c>
      <c r="P22" s="46">
        <f>(L22/$AI$44)*100</f>
        <v>4.787941079841216</v>
      </c>
      <c r="Q22" s="47" t="s">
        <v>28</v>
      </c>
      <c r="R22" s="128">
        <v>40047</v>
      </c>
      <c r="S22" s="129"/>
      <c r="T22" s="129"/>
      <c r="U22" s="24" t="s">
        <v>20</v>
      </c>
      <c r="V22" s="46">
        <f>(R22/$AM$44)*100</f>
        <v>4.126723074592629</v>
      </c>
      <c r="W22" s="26" t="s">
        <v>21</v>
      </c>
      <c r="Y22" s="13"/>
      <c r="Z22" s="141"/>
      <c r="AA22" s="38"/>
      <c r="AB22" s="123"/>
      <c r="AC22" s="14"/>
      <c r="AD22" s="110" t="s">
        <v>25</v>
      </c>
      <c r="AE22" s="111"/>
      <c r="AF22" s="111"/>
      <c r="AG22" s="111"/>
      <c r="AH22" s="112"/>
      <c r="AI22" s="82">
        <v>1</v>
      </c>
      <c r="AJ22" s="16"/>
      <c r="AK22" s="17"/>
      <c r="AL22" s="18"/>
      <c r="AM22" s="82">
        <v>1</v>
      </c>
      <c r="AN22" s="16"/>
      <c r="AO22" s="17"/>
      <c r="AP22" s="18"/>
    </row>
    <row r="23" spans="1:42" ht="12.75" customHeight="1">
      <c r="A23" s="13"/>
      <c r="B23" s="141"/>
      <c r="C23" s="38"/>
      <c r="D23" s="141"/>
      <c r="E23" s="196" t="s">
        <v>41</v>
      </c>
      <c r="F23" s="39"/>
      <c r="G23" s="115" t="s">
        <v>5</v>
      </c>
      <c r="H23" s="116"/>
      <c r="I23" s="116"/>
      <c r="J23" s="116"/>
      <c r="K23" s="117"/>
      <c r="L23" s="118">
        <v>0</v>
      </c>
      <c r="M23" s="119"/>
      <c r="N23" s="119"/>
      <c r="O23" s="16"/>
      <c r="P23" s="40"/>
      <c r="Q23" s="41"/>
      <c r="R23" s="118">
        <v>0</v>
      </c>
      <c r="S23" s="119"/>
      <c r="T23" s="119"/>
      <c r="U23" s="16"/>
      <c r="V23" s="40"/>
      <c r="W23" s="18"/>
      <c r="Y23" s="13"/>
      <c r="Z23" s="141"/>
      <c r="AA23" s="38"/>
      <c r="AB23" s="123"/>
      <c r="AC23" s="14"/>
      <c r="AD23" s="89" t="s">
        <v>26</v>
      </c>
      <c r="AE23" s="90"/>
      <c r="AF23" s="90"/>
      <c r="AG23" s="90"/>
      <c r="AH23" s="91"/>
      <c r="AI23" s="82">
        <f>SUM(AI21:AK22)</f>
        <v>2</v>
      </c>
      <c r="AJ23" s="16" t="s">
        <v>27</v>
      </c>
      <c r="AK23" s="17">
        <f>(AI23/$AI$43)*100</f>
        <v>0.010326844632622501</v>
      </c>
      <c r="AL23" s="18" t="s">
        <v>28</v>
      </c>
      <c r="AM23" s="82">
        <f>SUM(AM21:AO22)</f>
        <v>1</v>
      </c>
      <c r="AN23" s="16" t="s">
        <v>20</v>
      </c>
      <c r="AO23" s="17">
        <f>(AM23/$AM$43)*100</f>
        <v>0.005239717055279015</v>
      </c>
      <c r="AP23" s="18" t="s">
        <v>21</v>
      </c>
    </row>
    <row r="24" spans="1:42" ht="12.75" customHeight="1">
      <c r="A24" s="13"/>
      <c r="B24" s="141"/>
      <c r="C24" s="38"/>
      <c r="D24" s="141"/>
      <c r="E24" s="197"/>
      <c r="F24" s="39"/>
      <c r="G24" s="110" t="s">
        <v>25</v>
      </c>
      <c r="H24" s="111"/>
      <c r="I24" s="111"/>
      <c r="J24" s="111"/>
      <c r="K24" s="112"/>
      <c r="L24" s="120">
        <v>0</v>
      </c>
      <c r="M24" s="121"/>
      <c r="N24" s="121"/>
      <c r="O24" s="16"/>
      <c r="P24" s="40"/>
      <c r="Q24" s="41"/>
      <c r="R24" s="120">
        <v>0</v>
      </c>
      <c r="S24" s="121"/>
      <c r="T24" s="121"/>
      <c r="U24" s="16"/>
      <c r="V24" s="40"/>
      <c r="W24" s="18"/>
      <c r="Y24" s="13"/>
      <c r="Z24" s="141"/>
      <c r="AA24" s="38"/>
      <c r="AB24" s="133"/>
      <c r="AC24" s="14"/>
      <c r="AD24" s="130" t="s">
        <v>7</v>
      </c>
      <c r="AE24" s="131"/>
      <c r="AF24" s="131"/>
      <c r="AG24" s="131"/>
      <c r="AH24" s="132"/>
      <c r="AI24" s="86">
        <f>138+0</f>
        <v>138</v>
      </c>
      <c r="AJ24" s="48" t="s">
        <v>27</v>
      </c>
      <c r="AK24" s="49">
        <f>(AI24/$AI$44)*100</f>
        <v>0.013864985185564742</v>
      </c>
      <c r="AL24" s="50" t="s">
        <v>28</v>
      </c>
      <c r="AM24" s="86">
        <v>137</v>
      </c>
      <c r="AN24" s="48" t="s">
        <v>20</v>
      </c>
      <c r="AO24" s="49">
        <f>(AM24/$AM$44)*100</f>
        <v>0.014117438540195027</v>
      </c>
      <c r="AP24" s="50" t="s">
        <v>21</v>
      </c>
    </row>
    <row r="25" spans="1:42" ht="12.75" customHeight="1">
      <c r="A25" s="13"/>
      <c r="B25" s="141"/>
      <c r="C25" s="38"/>
      <c r="D25" s="141"/>
      <c r="E25" s="197"/>
      <c r="F25" s="39"/>
      <c r="G25" s="89" t="s">
        <v>26</v>
      </c>
      <c r="H25" s="90"/>
      <c r="I25" s="90"/>
      <c r="J25" s="90"/>
      <c r="K25" s="91"/>
      <c r="L25" s="97">
        <f>SUM(L23:N24)</f>
        <v>0</v>
      </c>
      <c r="M25" s="98"/>
      <c r="N25" s="98"/>
      <c r="O25" s="35" t="s">
        <v>27</v>
      </c>
      <c r="P25" s="62">
        <f>(L25/$AI$43)*100</f>
        <v>0</v>
      </c>
      <c r="Q25" s="52" t="s">
        <v>28</v>
      </c>
      <c r="R25" s="97">
        <f>SUM(R23:T24)</f>
        <v>0</v>
      </c>
      <c r="S25" s="98"/>
      <c r="T25" s="98"/>
      <c r="U25" s="35" t="s">
        <v>20</v>
      </c>
      <c r="V25" s="62">
        <f>(R25/$AM$43)*100</f>
        <v>0</v>
      </c>
      <c r="W25" s="37" t="s">
        <v>21</v>
      </c>
      <c r="Y25" s="13"/>
      <c r="Z25" s="141"/>
      <c r="AA25" s="53"/>
      <c r="AB25" s="135" t="s">
        <v>42</v>
      </c>
      <c r="AC25" s="54"/>
      <c r="AD25" s="115" t="s">
        <v>5</v>
      </c>
      <c r="AE25" s="116"/>
      <c r="AF25" s="116"/>
      <c r="AG25" s="116"/>
      <c r="AH25" s="117"/>
      <c r="AI25" s="87">
        <v>2</v>
      </c>
      <c r="AJ25" s="55"/>
      <c r="AK25" s="56"/>
      <c r="AL25" s="57"/>
      <c r="AM25" s="87">
        <v>1</v>
      </c>
      <c r="AN25" s="55"/>
      <c r="AO25" s="56"/>
      <c r="AP25" s="57"/>
    </row>
    <row r="26" spans="1:42" ht="12.75" customHeight="1">
      <c r="A26" s="13"/>
      <c r="B26" s="141"/>
      <c r="C26" s="61"/>
      <c r="D26" s="142"/>
      <c r="E26" s="198"/>
      <c r="F26" s="39"/>
      <c r="G26" s="125" t="s">
        <v>7</v>
      </c>
      <c r="H26" s="126"/>
      <c r="I26" s="126"/>
      <c r="J26" s="126"/>
      <c r="K26" s="127"/>
      <c r="L26" s="128">
        <v>9</v>
      </c>
      <c r="M26" s="129"/>
      <c r="N26" s="129"/>
      <c r="O26" s="16" t="s">
        <v>27</v>
      </c>
      <c r="P26" s="40">
        <f>(L26/$AI$44)*100</f>
        <v>0.0009042381642759615</v>
      </c>
      <c r="Q26" s="41" t="s">
        <v>28</v>
      </c>
      <c r="R26" s="128">
        <v>3</v>
      </c>
      <c r="S26" s="129"/>
      <c r="T26" s="129"/>
      <c r="U26" s="16" t="s">
        <v>20</v>
      </c>
      <c r="V26" s="40">
        <f>(R26/$AM$44)*100</f>
        <v>0.0003091409899312779</v>
      </c>
      <c r="W26" s="18" t="s">
        <v>21</v>
      </c>
      <c r="Y26" s="13"/>
      <c r="Z26" s="141"/>
      <c r="AA26" s="38"/>
      <c r="AB26" s="136"/>
      <c r="AC26" s="14"/>
      <c r="AD26" s="110" t="s">
        <v>25</v>
      </c>
      <c r="AE26" s="111"/>
      <c r="AF26" s="111"/>
      <c r="AG26" s="111"/>
      <c r="AH26" s="112"/>
      <c r="AI26" s="82">
        <v>4</v>
      </c>
      <c r="AJ26" s="16"/>
      <c r="AK26" s="17"/>
      <c r="AL26" s="18"/>
      <c r="AM26" s="82"/>
      <c r="AN26" s="16"/>
      <c r="AO26" s="17"/>
      <c r="AP26" s="18"/>
    </row>
    <row r="27" spans="1:42" ht="12.75" customHeight="1">
      <c r="A27" s="13"/>
      <c r="B27" s="141"/>
      <c r="C27" s="53"/>
      <c r="D27" s="138" t="s">
        <v>15</v>
      </c>
      <c r="E27" s="138"/>
      <c r="F27" s="58"/>
      <c r="G27" s="115" t="s">
        <v>5</v>
      </c>
      <c r="H27" s="116"/>
      <c r="I27" s="116"/>
      <c r="J27" s="116"/>
      <c r="K27" s="117"/>
      <c r="L27" s="118">
        <v>0</v>
      </c>
      <c r="M27" s="119"/>
      <c r="N27" s="119"/>
      <c r="O27" s="55"/>
      <c r="P27" s="59"/>
      <c r="Q27" s="60"/>
      <c r="R27" s="118">
        <v>0</v>
      </c>
      <c r="S27" s="119"/>
      <c r="T27" s="119"/>
      <c r="U27" s="55"/>
      <c r="V27" s="59"/>
      <c r="W27" s="57"/>
      <c r="Y27" s="13"/>
      <c r="Z27" s="141"/>
      <c r="AA27" s="38"/>
      <c r="AB27" s="136"/>
      <c r="AC27" s="14"/>
      <c r="AD27" s="89" t="s">
        <v>26</v>
      </c>
      <c r="AE27" s="90"/>
      <c r="AF27" s="90"/>
      <c r="AG27" s="90"/>
      <c r="AH27" s="91"/>
      <c r="AI27" s="84">
        <f>SUM(AI25:AK26)</f>
        <v>6</v>
      </c>
      <c r="AJ27" s="35" t="s">
        <v>27</v>
      </c>
      <c r="AK27" s="36">
        <f>(AI27/$AI$43)*100</f>
        <v>0.030980533897867507</v>
      </c>
      <c r="AL27" s="37" t="s">
        <v>28</v>
      </c>
      <c r="AM27" s="84">
        <f>SUM(AM25:AO26)</f>
        <v>1</v>
      </c>
      <c r="AN27" s="35" t="s">
        <v>20</v>
      </c>
      <c r="AO27" s="36">
        <f>(AM27/$AM$43)*100</f>
        <v>0.005239717055279015</v>
      </c>
      <c r="AP27" s="37" t="s">
        <v>21</v>
      </c>
    </row>
    <row r="28" spans="1:42" ht="12.75" customHeight="1">
      <c r="A28" s="13"/>
      <c r="B28" s="141"/>
      <c r="C28" s="38"/>
      <c r="D28" s="139"/>
      <c r="E28" s="139"/>
      <c r="F28" s="39"/>
      <c r="G28" s="110" t="s">
        <v>25</v>
      </c>
      <c r="H28" s="111"/>
      <c r="I28" s="111"/>
      <c r="J28" s="111"/>
      <c r="K28" s="112"/>
      <c r="L28" s="120">
        <v>0</v>
      </c>
      <c r="M28" s="121"/>
      <c r="N28" s="121"/>
      <c r="O28" s="16"/>
      <c r="P28" s="40"/>
      <c r="Q28" s="41"/>
      <c r="R28" s="120">
        <v>0</v>
      </c>
      <c r="S28" s="121"/>
      <c r="T28" s="121"/>
      <c r="U28" s="16"/>
      <c r="V28" s="40"/>
      <c r="W28" s="18"/>
      <c r="Y28" s="13"/>
      <c r="Z28" s="141"/>
      <c r="AA28" s="61"/>
      <c r="AB28" s="137"/>
      <c r="AC28" s="23"/>
      <c r="AD28" s="130" t="s">
        <v>7</v>
      </c>
      <c r="AE28" s="131"/>
      <c r="AF28" s="131"/>
      <c r="AG28" s="131"/>
      <c r="AH28" s="132"/>
      <c r="AI28" s="85">
        <f>209+1</f>
        <v>210</v>
      </c>
      <c r="AJ28" s="42" t="s">
        <v>27</v>
      </c>
      <c r="AK28" s="43">
        <f>(AI28/$AI$44)*100</f>
        <v>0.021098890499772434</v>
      </c>
      <c r="AL28" s="44" t="s">
        <v>28</v>
      </c>
      <c r="AM28" s="85">
        <v>273</v>
      </c>
      <c r="AN28" s="42" t="s">
        <v>20</v>
      </c>
      <c r="AO28" s="43">
        <f>(AM28/$AM$44)*100</f>
        <v>0.02813183008374629</v>
      </c>
      <c r="AP28" s="44" t="s">
        <v>21</v>
      </c>
    </row>
    <row r="29" spans="1:42" ht="12.75" customHeight="1">
      <c r="A29" s="13"/>
      <c r="B29" s="141"/>
      <c r="C29" s="38"/>
      <c r="D29" s="95" t="s">
        <v>16</v>
      </c>
      <c r="E29" s="95"/>
      <c r="F29" s="39"/>
      <c r="G29" s="89" t="s">
        <v>26</v>
      </c>
      <c r="H29" s="90"/>
      <c r="I29" s="90"/>
      <c r="J29" s="90"/>
      <c r="K29" s="91"/>
      <c r="L29" s="97">
        <f>SUM(L27:N28)</f>
        <v>0</v>
      </c>
      <c r="M29" s="98"/>
      <c r="N29" s="98"/>
      <c r="O29" s="16" t="s">
        <v>27</v>
      </c>
      <c r="P29" s="63">
        <f>(L29/$AI$43)*100</f>
        <v>0</v>
      </c>
      <c r="Q29" s="41" t="s">
        <v>28</v>
      </c>
      <c r="R29" s="97">
        <f>SUM(R27:T28)</f>
        <v>0</v>
      </c>
      <c r="S29" s="98"/>
      <c r="T29" s="98"/>
      <c r="U29" s="16" t="s">
        <v>20</v>
      </c>
      <c r="V29" s="63">
        <f>(R29/$AM$43)*100</f>
        <v>0</v>
      </c>
      <c r="W29" s="18" t="s">
        <v>21</v>
      </c>
      <c r="Y29" s="13"/>
      <c r="Z29" s="141"/>
      <c r="AA29" s="38"/>
      <c r="AB29" s="135" t="s">
        <v>43</v>
      </c>
      <c r="AC29" s="14"/>
      <c r="AD29" s="115" t="s">
        <v>5</v>
      </c>
      <c r="AE29" s="116"/>
      <c r="AF29" s="116"/>
      <c r="AG29" s="116"/>
      <c r="AH29" s="117"/>
      <c r="AI29" s="82">
        <f>SUM(AI13+AI17+AI21+AI25)</f>
        <v>25</v>
      </c>
      <c r="AJ29" s="16"/>
      <c r="AK29" s="17"/>
      <c r="AL29" s="18"/>
      <c r="AM29" s="82">
        <f>SUM(AM13+AM17+AM21+AM25)</f>
        <v>12</v>
      </c>
      <c r="AN29" s="16"/>
      <c r="AO29" s="17"/>
      <c r="AP29" s="18"/>
    </row>
    <row r="30" spans="1:42" ht="12.75" customHeight="1">
      <c r="A30" s="13"/>
      <c r="B30" s="141"/>
      <c r="C30" s="61"/>
      <c r="D30" s="134"/>
      <c r="E30" s="134"/>
      <c r="F30" s="45"/>
      <c r="G30" s="125" t="s">
        <v>7</v>
      </c>
      <c r="H30" s="126"/>
      <c r="I30" s="126"/>
      <c r="J30" s="126"/>
      <c r="K30" s="127"/>
      <c r="L30" s="128">
        <v>42</v>
      </c>
      <c r="M30" s="129"/>
      <c r="N30" s="129"/>
      <c r="O30" s="24" t="s">
        <v>20</v>
      </c>
      <c r="P30" s="64">
        <f>(L30/$AI$44)*100</f>
        <v>0.004219778099954486</v>
      </c>
      <c r="Q30" s="47" t="s">
        <v>21</v>
      </c>
      <c r="R30" s="128">
        <v>43</v>
      </c>
      <c r="S30" s="129"/>
      <c r="T30" s="129"/>
      <c r="U30" s="24" t="s">
        <v>20</v>
      </c>
      <c r="V30" s="64">
        <f>(R30/$AM$44)*100</f>
        <v>0.0044310208556816505</v>
      </c>
      <c r="W30" s="26" t="s">
        <v>21</v>
      </c>
      <c r="Y30" s="13"/>
      <c r="Z30" s="141"/>
      <c r="AA30" s="38"/>
      <c r="AB30" s="136"/>
      <c r="AC30" s="14"/>
      <c r="AD30" s="110" t="s">
        <v>25</v>
      </c>
      <c r="AE30" s="111"/>
      <c r="AF30" s="111"/>
      <c r="AG30" s="111"/>
      <c r="AH30" s="112"/>
      <c r="AI30" s="82">
        <f>SUM(AI14+AI18+AI22+AI26)</f>
        <v>14</v>
      </c>
      <c r="AJ30" s="16"/>
      <c r="AK30" s="17"/>
      <c r="AL30" s="18"/>
      <c r="AM30" s="82">
        <f>SUM(AM14+AM18+AM22+AM26)</f>
        <v>5</v>
      </c>
      <c r="AN30" s="16"/>
      <c r="AO30" s="17"/>
      <c r="AP30" s="18"/>
    </row>
    <row r="31" spans="1:42" ht="12.75" customHeight="1">
      <c r="A31" s="13"/>
      <c r="B31" s="141"/>
      <c r="C31" s="38"/>
      <c r="D31" s="193" t="s">
        <v>17</v>
      </c>
      <c r="E31" s="193"/>
      <c r="F31" s="39"/>
      <c r="G31" s="115" t="s">
        <v>5</v>
      </c>
      <c r="H31" s="116"/>
      <c r="I31" s="116"/>
      <c r="J31" s="116"/>
      <c r="K31" s="117"/>
      <c r="L31" s="118">
        <f>111+0</f>
        <v>111</v>
      </c>
      <c r="M31" s="119"/>
      <c r="N31" s="119"/>
      <c r="O31" s="16"/>
      <c r="P31" s="40"/>
      <c r="Q31" s="41"/>
      <c r="R31" s="118">
        <v>86</v>
      </c>
      <c r="S31" s="119"/>
      <c r="T31" s="119"/>
      <c r="U31" s="16"/>
      <c r="V31" s="40"/>
      <c r="W31" s="18"/>
      <c r="Y31" s="13"/>
      <c r="Z31" s="141"/>
      <c r="AA31" s="38"/>
      <c r="AB31" s="136"/>
      <c r="AC31" s="14"/>
      <c r="AD31" s="89" t="s">
        <v>26</v>
      </c>
      <c r="AE31" s="90"/>
      <c r="AF31" s="90"/>
      <c r="AG31" s="90"/>
      <c r="AH31" s="91"/>
      <c r="AI31" s="82">
        <f>SUM(AI15+AI19+AI23+AI27)</f>
        <v>39</v>
      </c>
      <c r="AJ31" s="16" t="s">
        <v>27</v>
      </c>
      <c r="AK31" s="17">
        <f>(AI31/$AI$43)*100</f>
        <v>0.20137347033613878</v>
      </c>
      <c r="AL31" s="18" t="s">
        <v>28</v>
      </c>
      <c r="AM31" s="82">
        <f>SUM(AM15+AM19+AM23+AM27)</f>
        <v>17</v>
      </c>
      <c r="AN31" s="16" t="s">
        <v>20</v>
      </c>
      <c r="AO31" s="17">
        <f>(AM31/$AM$43)*100</f>
        <v>0.08907518993974325</v>
      </c>
      <c r="AP31" s="18" t="s">
        <v>21</v>
      </c>
    </row>
    <row r="32" spans="1:42" ht="12.75" customHeight="1">
      <c r="A32" s="13"/>
      <c r="B32" s="141"/>
      <c r="C32" s="38"/>
      <c r="D32" s="194"/>
      <c r="E32" s="194"/>
      <c r="F32" s="39"/>
      <c r="G32" s="110" t="s">
        <v>25</v>
      </c>
      <c r="H32" s="111"/>
      <c r="I32" s="111"/>
      <c r="J32" s="111"/>
      <c r="K32" s="112"/>
      <c r="L32" s="120">
        <f>26+1</f>
        <v>27</v>
      </c>
      <c r="M32" s="121"/>
      <c r="N32" s="121"/>
      <c r="O32" s="16"/>
      <c r="P32" s="40"/>
      <c r="Q32" s="41"/>
      <c r="R32" s="120">
        <v>24</v>
      </c>
      <c r="S32" s="121"/>
      <c r="T32" s="121"/>
      <c r="U32" s="16"/>
      <c r="V32" s="40"/>
      <c r="W32" s="18"/>
      <c r="Y32" s="13"/>
      <c r="Z32" s="142"/>
      <c r="AA32" s="38"/>
      <c r="AB32" s="137"/>
      <c r="AC32" s="14"/>
      <c r="AD32" s="130" t="s">
        <v>7</v>
      </c>
      <c r="AE32" s="131"/>
      <c r="AF32" s="131"/>
      <c r="AG32" s="131"/>
      <c r="AH32" s="132"/>
      <c r="AI32" s="86">
        <f>SUM(AI16+AI20+AI24+AI28)</f>
        <v>1633</v>
      </c>
      <c r="AJ32" s="48" t="s">
        <v>27</v>
      </c>
      <c r="AK32" s="49">
        <f>(AI32/$AI$44)*100</f>
        <v>0.1640689913625161</v>
      </c>
      <c r="AL32" s="50" t="s">
        <v>28</v>
      </c>
      <c r="AM32" s="86">
        <f>SUM(AM16+AM20+AM24+AM28)</f>
        <v>1756</v>
      </c>
      <c r="AN32" s="48" t="s">
        <v>20</v>
      </c>
      <c r="AO32" s="49">
        <f>(AM32/$AM$44)*100</f>
        <v>0.18095052610644136</v>
      </c>
      <c r="AP32" s="50" t="s">
        <v>21</v>
      </c>
    </row>
    <row r="33" spans="1:45" ht="12.75" customHeight="1">
      <c r="A33" s="13"/>
      <c r="B33" s="141"/>
      <c r="C33" s="38"/>
      <c r="D33" s="194"/>
      <c r="E33" s="194"/>
      <c r="F33" s="39"/>
      <c r="G33" s="89" t="s">
        <v>26</v>
      </c>
      <c r="H33" s="90"/>
      <c r="I33" s="90"/>
      <c r="J33" s="90"/>
      <c r="K33" s="91"/>
      <c r="L33" s="97">
        <f>SUM(L31:N32)</f>
        <v>138</v>
      </c>
      <c r="M33" s="98"/>
      <c r="N33" s="98"/>
      <c r="O33" s="35" t="s">
        <v>27</v>
      </c>
      <c r="P33" s="51">
        <f>(L33/$AI$43)*100</f>
        <v>0.7125522796509526</v>
      </c>
      <c r="Q33" s="52" t="s">
        <v>28</v>
      </c>
      <c r="R33" s="97">
        <f>SUM(R31:T32)</f>
        <v>110</v>
      </c>
      <c r="S33" s="98"/>
      <c r="T33" s="98"/>
      <c r="U33" s="35" t="s">
        <v>20</v>
      </c>
      <c r="V33" s="51">
        <f>(R33/$AM$43)*100</f>
        <v>0.5763688760806917</v>
      </c>
      <c r="W33" s="37" t="s">
        <v>21</v>
      </c>
      <c r="Y33" s="65"/>
      <c r="Z33" s="122" t="s">
        <v>12</v>
      </c>
      <c r="AA33" s="122"/>
      <c r="AB33" s="122"/>
      <c r="AC33" s="54"/>
      <c r="AD33" s="115" t="s">
        <v>5</v>
      </c>
      <c r="AE33" s="116"/>
      <c r="AF33" s="116"/>
      <c r="AG33" s="116"/>
      <c r="AH33" s="117"/>
      <c r="AI33" s="87">
        <f>41</f>
        <v>41</v>
      </c>
      <c r="AJ33" s="55"/>
      <c r="AK33" s="56"/>
      <c r="AL33" s="57"/>
      <c r="AM33" s="87">
        <v>53</v>
      </c>
      <c r="AN33" s="55"/>
      <c r="AO33" s="56"/>
      <c r="AP33" s="57"/>
      <c r="AQ33" s="2"/>
      <c r="AR33" s="2"/>
      <c r="AS33" s="4"/>
    </row>
    <row r="34" spans="1:42" ht="12.75" customHeight="1">
      <c r="A34" s="13"/>
      <c r="B34" s="141"/>
      <c r="C34" s="38"/>
      <c r="D34" s="195"/>
      <c r="E34" s="195"/>
      <c r="F34" s="39"/>
      <c r="G34" s="125" t="s">
        <v>7</v>
      </c>
      <c r="H34" s="126"/>
      <c r="I34" s="126"/>
      <c r="J34" s="126"/>
      <c r="K34" s="127"/>
      <c r="L34" s="128">
        <f>70+10056</f>
        <v>10126</v>
      </c>
      <c r="M34" s="129"/>
      <c r="N34" s="129"/>
      <c r="O34" s="16" t="s">
        <v>27</v>
      </c>
      <c r="P34" s="40">
        <f>(L34/$AI$44)*100</f>
        <v>1.0173684057175982</v>
      </c>
      <c r="Q34" s="41" t="s">
        <v>28</v>
      </c>
      <c r="R34" s="128">
        <v>10016</v>
      </c>
      <c r="S34" s="129"/>
      <c r="T34" s="129"/>
      <c r="U34" s="16" t="s">
        <v>20</v>
      </c>
      <c r="V34" s="40">
        <f>(R34/$AM$44)*100</f>
        <v>1.0321187183838934</v>
      </c>
      <c r="W34" s="18" t="s">
        <v>21</v>
      </c>
      <c r="Y34" s="13"/>
      <c r="Z34" s="123"/>
      <c r="AA34" s="123"/>
      <c r="AB34" s="123"/>
      <c r="AC34" s="14"/>
      <c r="AD34" s="110" t="s">
        <v>25</v>
      </c>
      <c r="AE34" s="111"/>
      <c r="AF34" s="111"/>
      <c r="AG34" s="111"/>
      <c r="AH34" s="112"/>
      <c r="AI34" s="82">
        <f>48+6</f>
        <v>54</v>
      </c>
      <c r="AJ34" s="16"/>
      <c r="AK34" s="17"/>
      <c r="AL34" s="18"/>
      <c r="AM34" s="82">
        <v>56</v>
      </c>
      <c r="AN34" s="16"/>
      <c r="AO34" s="17"/>
      <c r="AP34" s="18"/>
    </row>
    <row r="35" spans="1:42" ht="12.75" customHeight="1">
      <c r="A35" s="13"/>
      <c r="B35" s="141"/>
      <c r="C35" s="53"/>
      <c r="D35" s="191" t="s">
        <v>23</v>
      </c>
      <c r="E35" s="191"/>
      <c r="F35" s="58"/>
      <c r="G35" s="115" t="s">
        <v>5</v>
      </c>
      <c r="H35" s="116"/>
      <c r="I35" s="116"/>
      <c r="J35" s="116"/>
      <c r="K35" s="117"/>
      <c r="L35" s="118">
        <f>108+0</f>
        <v>108</v>
      </c>
      <c r="M35" s="119"/>
      <c r="N35" s="119"/>
      <c r="O35" s="55"/>
      <c r="P35" s="59"/>
      <c r="Q35" s="60"/>
      <c r="R35" s="118">
        <v>94</v>
      </c>
      <c r="S35" s="119"/>
      <c r="T35" s="119"/>
      <c r="U35" s="55"/>
      <c r="V35" s="59"/>
      <c r="W35" s="57"/>
      <c r="Y35" s="13"/>
      <c r="Z35" s="123"/>
      <c r="AA35" s="123"/>
      <c r="AB35" s="123"/>
      <c r="AC35" s="14"/>
      <c r="AD35" s="89" t="s">
        <v>26</v>
      </c>
      <c r="AE35" s="90"/>
      <c r="AF35" s="90"/>
      <c r="AG35" s="90"/>
      <c r="AH35" s="91"/>
      <c r="AI35" s="84">
        <f>SUM(AI33:AK34)</f>
        <v>95</v>
      </c>
      <c r="AJ35" s="35" t="s">
        <v>27</v>
      </c>
      <c r="AK35" s="36">
        <f>(AI35/$AI$43)*100</f>
        <v>0.4905251200495689</v>
      </c>
      <c r="AL35" s="37" t="s">
        <v>28</v>
      </c>
      <c r="AM35" s="84">
        <f>SUM(AM33:AO34)</f>
        <v>109</v>
      </c>
      <c r="AN35" s="35" t="s">
        <v>20</v>
      </c>
      <c r="AO35" s="36">
        <f>(AM35/$AM$43)*100</f>
        <v>0.5711291590254126</v>
      </c>
      <c r="AP35" s="37" t="s">
        <v>21</v>
      </c>
    </row>
    <row r="36" spans="1:42" ht="12.75" customHeight="1">
      <c r="A36" s="13"/>
      <c r="B36" s="141"/>
      <c r="C36" s="38"/>
      <c r="D36" s="192"/>
      <c r="E36" s="192"/>
      <c r="F36" s="39"/>
      <c r="G36" s="110" t="s">
        <v>25</v>
      </c>
      <c r="H36" s="111"/>
      <c r="I36" s="111"/>
      <c r="J36" s="111"/>
      <c r="K36" s="112"/>
      <c r="L36" s="120">
        <f>147+10</f>
        <v>157</v>
      </c>
      <c r="M36" s="121"/>
      <c r="N36" s="121"/>
      <c r="O36" s="16"/>
      <c r="P36" s="40"/>
      <c r="Q36" s="41"/>
      <c r="R36" s="120">
        <v>154</v>
      </c>
      <c r="S36" s="121"/>
      <c r="T36" s="121"/>
      <c r="U36" s="16"/>
      <c r="V36" s="40"/>
      <c r="W36" s="18"/>
      <c r="Y36" s="22"/>
      <c r="Z36" s="133"/>
      <c r="AA36" s="133"/>
      <c r="AB36" s="133"/>
      <c r="AC36" s="23"/>
      <c r="AD36" s="130" t="s">
        <v>7</v>
      </c>
      <c r="AE36" s="131"/>
      <c r="AF36" s="131"/>
      <c r="AG36" s="131"/>
      <c r="AH36" s="132"/>
      <c r="AI36" s="85">
        <f>6814+44</f>
        <v>6858</v>
      </c>
      <c r="AJ36" s="42" t="s">
        <v>27</v>
      </c>
      <c r="AK36" s="43">
        <f>(AI36/$AI$44)*100</f>
        <v>0.6890294811782826</v>
      </c>
      <c r="AL36" s="44" t="s">
        <v>28</v>
      </c>
      <c r="AM36" s="85">
        <v>6184</v>
      </c>
      <c r="AN36" s="42" t="s">
        <v>20</v>
      </c>
      <c r="AO36" s="43">
        <f>(AM36/$AM$44)*100</f>
        <v>0.6372426272450076</v>
      </c>
      <c r="AP36" s="44" t="s">
        <v>21</v>
      </c>
    </row>
    <row r="37" spans="1:42" ht="12.75" customHeight="1">
      <c r="A37" s="13"/>
      <c r="B37" s="141"/>
      <c r="C37" s="38"/>
      <c r="D37" s="95" t="s">
        <v>18</v>
      </c>
      <c r="E37" s="95"/>
      <c r="F37" s="39"/>
      <c r="G37" s="89" t="s">
        <v>26</v>
      </c>
      <c r="H37" s="90"/>
      <c r="I37" s="90"/>
      <c r="J37" s="90"/>
      <c r="K37" s="91"/>
      <c r="L37" s="97">
        <f>SUM(L35:N36)</f>
        <v>265</v>
      </c>
      <c r="M37" s="98"/>
      <c r="N37" s="98"/>
      <c r="O37" s="16" t="s">
        <v>27</v>
      </c>
      <c r="P37" s="40">
        <f>(L37/$AI$43)*100</f>
        <v>1.3683069138224817</v>
      </c>
      <c r="Q37" s="41" t="s">
        <v>28</v>
      </c>
      <c r="R37" s="97">
        <f>SUM(R35:T36)</f>
        <v>248</v>
      </c>
      <c r="S37" s="98"/>
      <c r="T37" s="98"/>
      <c r="U37" s="16" t="s">
        <v>20</v>
      </c>
      <c r="V37" s="40">
        <f>(R37/$AM$43)*100</f>
        <v>1.2994498297091956</v>
      </c>
      <c r="W37" s="18" t="s">
        <v>21</v>
      </c>
      <c r="Y37" s="13"/>
      <c r="Z37" s="122" t="s">
        <v>13</v>
      </c>
      <c r="AA37" s="122"/>
      <c r="AB37" s="122"/>
      <c r="AC37" s="14"/>
      <c r="AD37" s="115" t="s">
        <v>5</v>
      </c>
      <c r="AE37" s="116"/>
      <c r="AF37" s="116"/>
      <c r="AG37" s="116"/>
      <c r="AH37" s="117"/>
      <c r="AI37" s="82">
        <v>1</v>
      </c>
      <c r="AJ37" s="16"/>
      <c r="AK37" s="17"/>
      <c r="AL37" s="18"/>
      <c r="AM37" s="82">
        <v>0</v>
      </c>
      <c r="AN37" s="16"/>
      <c r="AO37" s="17"/>
      <c r="AP37" s="18"/>
    </row>
    <row r="38" spans="1:42" ht="12.75" customHeight="1">
      <c r="A38" s="13"/>
      <c r="B38" s="141"/>
      <c r="C38" s="61"/>
      <c r="D38" s="134"/>
      <c r="E38" s="134"/>
      <c r="F38" s="45"/>
      <c r="G38" s="125" t="s">
        <v>7</v>
      </c>
      <c r="H38" s="126"/>
      <c r="I38" s="126"/>
      <c r="J38" s="126"/>
      <c r="K38" s="127"/>
      <c r="L38" s="128">
        <f>11708+104</f>
        <v>11812</v>
      </c>
      <c r="M38" s="129"/>
      <c r="N38" s="129"/>
      <c r="O38" s="24" t="s">
        <v>27</v>
      </c>
      <c r="P38" s="46">
        <f>(L38/$AI$44)*100</f>
        <v>1.1867623551586284</v>
      </c>
      <c r="Q38" s="47" t="s">
        <v>28</v>
      </c>
      <c r="R38" s="128">
        <v>11579</v>
      </c>
      <c r="S38" s="129"/>
      <c r="T38" s="129"/>
      <c r="U38" s="24" t="s">
        <v>20</v>
      </c>
      <c r="V38" s="46">
        <f>(R38/$AM$44)*100</f>
        <v>1.193181174138089</v>
      </c>
      <c r="W38" s="26" t="s">
        <v>21</v>
      </c>
      <c r="Y38" s="13"/>
      <c r="Z38" s="123"/>
      <c r="AA38" s="123"/>
      <c r="AB38" s="123"/>
      <c r="AC38" s="14"/>
      <c r="AD38" s="110" t="s">
        <v>25</v>
      </c>
      <c r="AE38" s="111"/>
      <c r="AF38" s="111"/>
      <c r="AG38" s="111"/>
      <c r="AH38" s="112"/>
      <c r="AI38" s="82">
        <v>0</v>
      </c>
      <c r="AJ38" s="16"/>
      <c r="AK38" s="17"/>
      <c r="AL38" s="18"/>
      <c r="AM38" s="82">
        <v>0</v>
      </c>
      <c r="AN38" s="16"/>
      <c r="AO38" s="17"/>
      <c r="AP38" s="18"/>
    </row>
    <row r="39" spans="1:42" ht="13.5" customHeight="1">
      <c r="A39" s="13"/>
      <c r="B39" s="141"/>
      <c r="C39" s="38"/>
      <c r="D39" s="113" t="s">
        <v>14</v>
      </c>
      <c r="E39" s="113"/>
      <c r="F39" s="39"/>
      <c r="G39" s="115" t="s">
        <v>5</v>
      </c>
      <c r="H39" s="116"/>
      <c r="I39" s="116"/>
      <c r="J39" s="116"/>
      <c r="K39" s="117"/>
      <c r="L39" s="118">
        <f>L11+L15+L19+L23+L27+L31+L35</f>
        <v>9871</v>
      </c>
      <c r="M39" s="119"/>
      <c r="N39" s="119"/>
      <c r="O39" s="16"/>
      <c r="P39" s="40"/>
      <c r="Q39" s="41"/>
      <c r="R39" s="118">
        <f>R11+R15+R19+R23+R27+R31+R35</f>
        <v>9872</v>
      </c>
      <c r="S39" s="119"/>
      <c r="T39" s="119"/>
      <c r="U39" s="16"/>
      <c r="V39" s="40"/>
      <c r="W39" s="18"/>
      <c r="Y39" s="13"/>
      <c r="Z39" s="123"/>
      <c r="AA39" s="123"/>
      <c r="AB39" s="123"/>
      <c r="AC39" s="14"/>
      <c r="AD39" s="89" t="s">
        <v>26</v>
      </c>
      <c r="AE39" s="90"/>
      <c r="AF39" s="90"/>
      <c r="AG39" s="90"/>
      <c r="AH39" s="91"/>
      <c r="AI39" s="82">
        <f>SUM(AI37:AK38)</f>
        <v>1</v>
      </c>
      <c r="AJ39" s="16" t="s">
        <v>27</v>
      </c>
      <c r="AK39" s="36">
        <f>(AI39/$AI$43)*100</f>
        <v>0.005163422316311251</v>
      </c>
      <c r="AL39" s="18" t="s">
        <v>28</v>
      </c>
      <c r="AM39" s="82">
        <f>SUM(AM37:AO38)</f>
        <v>0</v>
      </c>
      <c r="AN39" s="16" t="s">
        <v>20</v>
      </c>
      <c r="AO39" s="36">
        <f>(AM39/$AM$43)*100</f>
        <v>0</v>
      </c>
      <c r="AP39" s="18" t="s">
        <v>21</v>
      </c>
    </row>
    <row r="40" spans="1:42" ht="14.25" customHeight="1" thickBot="1">
      <c r="A40" s="13"/>
      <c r="B40" s="141"/>
      <c r="C40" s="38"/>
      <c r="D40" s="114"/>
      <c r="E40" s="114"/>
      <c r="F40" s="39"/>
      <c r="G40" s="110" t="s">
        <v>25</v>
      </c>
      <c r="H40" s="111"/>
      <c r="I40" s="111"/>
      <c r="J40" s="111"/>
      <c r="K40" s="112"/>
      <c r="L40" s="120">
        <f>L12+L16+L20+L24+L28+L32+L36</f>
        <v>9333</v>
      </c>
      <c r="M40" s="121"/>
      <c r="N40" s="121"/>
      <c r="O40" s="16"/>
      <c r="P40" s="40"/>
      <c r="Q40" s="41"/>
      <c r="R40" s="120">
        <f>R12+R16+R20+R24+R28+R32+R36</f>
        <v>9058</v>
      </c>
      <c r="S40" s="121"/>
      <c r="T40" s="121"/>
      <c r="U40" s="16"/>
      <c r="V40" s="40"/>
      <c r="W40" s="18"/>
      <c r="Y40" s="13"/>
      <c r="Z40" s="124"/>
      <c r="AA40" s="124"/>
      <c r="AB40" s="124"/>
      <c r="AC40" s="14"/>
      <c r="AD40" s="92" t="s">
        <v>7</v>
      </c>
      <c r="AE40" s="93"/>
      <c r="AF40" s="93"/>
      <c r="AG40" s="93"/>
      <c r="AH40" s="94"/>
      <c r="AI40" s="86">
        <f>51+0</f>
        <v>51</v>
      </c>
      <c r="AJ40" s="48" t="s">
        <v>27</v>
      </c>
      <c r="AK40" s="17">
        <f>(AI40/$AI$44)*100</f>
        <v>0.005124016264230448</v>
      </c>
      <c r="AL40" s="50" t="s">
        <v>28</v>
      </c>
      <c r="AM40" s="86">
        <v>46</v>
      </c>
      <c r="AN40" s="48" t="s">
        <v>20</v>
      </c>
      <c r="AO40" s="17">
        <f>(AM40/$AM$44)*100</f>
        <v>0.004740161845612929</v>
      </c>
      <c r="AP40" s="50" t="s">
        <v>21</v>
      </c>
    </row>
    <row r="41" spans="1:42" ht="13.5" customHeight="1">
      <c r="A41" s="13"/>
      <c r="B41" s="141"/>
      <c r="C41" s="38"/>
      <c r="D41" s="95" t="s">
        <v>19</v>
      </c>
      <c r="E41" s="95"/>
      <c r="F41" s="39"/>
      <c r="G41" s="89" t="s">
        <v>26</v>
      </c>
      <c r="H41" s="90"/>
      <c r="I41" s="90"/>
      <c r="J41" s="90"/>
      <c r="K41" s="91"/>
      <c r="L41" s="97">
        <f>L13+L17+L21+L25+L29+L33+L37</f>
        <v>19204</v>
      </c>
      <c r="M41" s="98"/>
      <c r="N41" s="98"/>
      <c r="O41" s="35" t="s">
        <v>27</v>
      </c>
      <c r="P41" s="51">
        <f>(L41/$AI$43)*100</f>
        <v>99.15836216244128</v>
      </c>
      <c r="Q41" s="52" t="s">
        <v>28</v>
      </c>
      <c r="R41" s="97">
        <f>R13+R17+R21+R25+R29+R33+R37</f>
        <v>18930</v>
      </c>
      <c r="S41" s="98"/>
      <c r="T41" s="98"/>
      <c r="U41" s="35" t="s">
        <v>20</v>
      </c>
      <c r="V41" s="51">
        <f>(R41/$AM$43)*100</f>
        <v>99.18784385643175</v>
      </c>
      <c r="W41" s="37" t="s">
        <v>21</v>
      </c>
      <c r="Y41" s="66"/>
      <c r="Z41" s="99" t="s">
        <v>44</v>
      </c>
      <c r="AA41" s="99"/>
      <c r="AB41" s="99"/>
      <c r="AC41" s="67"/>
      <c r="AD41" s="102" t="s">
        <v>5</v>
      </c>
      <c r="AE41" s="103"/>
      <c r="AF41" s="103"/>
      <c r="AG41" s="103"/>
      <c r="AH41" s="104"/>
      <c r="AI41" s="68">
        <f>SUM(L39+AI5+AI9+AI29+AI33+AI37)</f>
        <v>9954</v>
      </c>
      <c r="AJ41" s="30"/>
      <c r="AK41" s="69"/>
      <c r="AL41" s="33"/>
      <c r="AM41" s="68">
        <f>SUM(R39+AM5+AM9+AM29+AM33+AM37)</f>
        <v>9950</v>
      </c>
      <c r="AN41" s="30"/>
      <c r="AO41" s="69"/>
      <c r="AP41" s="33"/>
    </row>
    <row r="42" spans="1:42" ht="14.25" customHeight="1" thickBot="1">
      <c r="A42" s="70"/>
      <c r="B42" s="157"/>
      <c r="C42" s="71"/>
      <c r="D42" s="96"/>
      <c r="E42" s="96"/>
      <c r="F42" s="72"/>
      <c r="G42" s="105" t="s">
        <v>7</v>
      </c>
      <c r="H42" s="106"/>
      <c r="I42" s="106"/>
      <c r="J42" s="106"/>
      <c r="K42" s="107"/>
      <c r="L42" s="108">
        <f>L14+L18+L22+L26+L30+L34+L38</f>
        <v>982967</v>
      </c>
      <c r="M42" s="109"/>
      <c r="N42" s="109"/>
      <c r="O42" s="73" t="s">
        <v>27</v>
      </c>
      <c r="P42" s="74">
        <f>(L42/$AI$44)*100</f>
        <v>98.75958618042766</v>
      </c>
      <c r="Q42" s="75" t="s">
        <v>28</v>
      </c>
      <c r="R42" s="108">
        <f>R14+R18+R22+R26+R30+R34+R38</f>
        <v>958931</v>
      </c>
      <c r="S42" s="109"/>
      <c r="T42" s="109"/>
      <c r="U42" s="73" t="s">
        <v>20</v>
      </c>
      <c r="V42" s="74">
        <f>(R42/$AM$44)*100</f>
        <v>98.81495953859677</v>
      </c>
      <c r="W42" s="76" t="s">
        <v>21</v>
      </c>
      <c r="Y42" s="13"/>
      <c r="Z42" s="100"/>
      <c r="AA42" s="100"/>
      <c r="AB42" s="100"/>
      <c r="AC42" s="14"/>
      <c r="AD42" s="110" t="s">
        <v>25</v>
      </c>
      <c r="AE42" s="111"/>
      <c r="AF42" s="111"/>
      <c r="AG42" s="111"/>
      <c r="AH42" s="112"/>
      <c r="AI42" s="15">
        <f>SUM(L40+AI6+AI10+AI30+AI34+AI38)</f>
        <v>9413</v>
      </c>
      <c r="AJ42" s="16"/>
      <c r="AK42" s="17"/>
      <c r="AL42" s="18"/>
      <c r="AM42" s="21">
        <f>SUM(R40+AM6+AM10+AM30+AM34+AM38)</f>
        <v>9135</v>
      </c>
      <c r="AN42" s="16"/>
      <c r="AO42" s="17"/>
      <c r="AP42" s="18"/>
    </row>
    <row r="43" spans="25:42" ht="13.5" customHeight="1">
      <c r="Y43" s="13"/>
      <c r="Z43" s="100"/>
      <c r="AA43" s="100"/>
      <c r="AB43" s="100"/>
      <c r="AC43" s="14"/>
      <c r="AD43" s="89" t="s">
        <v>26</v>
      </c>
      <c r="AE43" s="90"/>
      <c r="AF43" s="90"/>
      <c r="AG43" s="90"/>
      <c r="AH43" s="91"/>
      <c r="AI43" s="34">
        <f>SUM(L41+AI7+AI11+AI31+AI35+AI39)</f>
        <v>19367</v>
      </c>
      <c r="AJ43" s="35" t="s">
        <v>27</v>
      </c>
      <c r="AK43" s="77">
        <f>(AI43/$AI$43)*100</f>
        <v>100</v>
      </c>
      <c r="AL43" s="37" t="s">
        <v>28</v>
      </c>
      <c r="AM43" s="34">
        <f>SUM(R41+AM7+AM11+AM31+AM35+AM39)</f>
        <v>19085</v>
      </c>
      <c r="AN43" s="35" t="s">
        <v>20</v>
      </c>
      <c r="AO43" s="77">
        <f>(AM43/$AM$43)*100</f>
        <v>100</v>
      </c>
      <c r="AP43" s="37" t="s">
        <v>21</v>
      </c>
    </row>
    <row r="44" spans="1:42" ht="13.5" thickBot="1">
      <c r="A44" s="39"/>
      <c r="B44" s="14"/>
      <c r="C44" s="78"/>
      <c r="D44" s="78" t="s">
        <v>46</v>
      </c>
      <c r="E44" s="14" t="s">
        <v>47</v>
      </c>
      <c r="F44" s="14"/>
      <c r="G44" s="14"/>
      <c r="H44" s="14"/>
      <c r="Y44" s="70"/>
      <c r="Z44" s="101"/>
      <c r="AA44" s="101"/>
      <c r="AB44" s="101"/>
      <c r="AC44" s="20"/>
      <c r="AD44" s="92" t="s">
        <v>7</v>
      </c>
      <c r="AE44" s="93"/>
      <c r="AF44" s="93"/>
      <c r="AG44" s="93"/>
      <c r="AH44" s="94"/>
      <c r="AI44" s="79">
        <f>SUM(L42+AI8+AI12+AI32+AI36+AI40)</f>
        <v>995313</v>
      </c>
      <c r="AJ44" s="73" t="s">
        <v>27</v>
      </c>
      <c r="AK44" s="80">
        <f>(AI44/$AI$44)*100</f>
        <v>100</v>
      </c>
      <c r="AL44" s="76" t="s">
        <v>28</v>
      </c>
      <c r="AM44" s="79">
        <f>SUM(R42+AM8+AM12+AM32+AM36+AM40)</f>
        <v>970431</v>
      </c>
      <c r="AN44" s="73" t="s">
        <v>20</v>
      </c>
      <c r="AO44" s="80">
        <f>(AM44/$AM$44)*100</f>
        <v>100</v>
      </c>
      <c r="AP44" s="76" t="s">
        <v>21</v>
      </c>
    </row>
    <row r="45" spans="1:43" ht="12.75">
      <c r="A45" s="39"/>
      <c r="B45" s="14"/>
      <c r="C45" s="14"/>
      <c r="D45" s="14"/>
      <c r="E45" s="14"/>
      <c r="F45" s="14"/>
      <c r="G45" s="14"/>
      <c r="H45" s="14"/>
      <c r="AB45" s="3"/>
      <c r="AC45" s="3"/>
      <c r="AD45" s="3"/>
      <c r="AE45" s="3"/>
      <c r="AF45" s="3"/>
      <c r="AG45" s="3"/>
      <c r="AH45" s="3"/>
      <c r="AJ45" s="2"/>
      <c r="AK45" s="2"/>
      <c r="AL45" s="2"/>
      <c r="AM45" s="2"/>
      <c r="AN45" s="2"/>
      <c r="AO45" s="2"/>
      <c r="AP45" s="81" t="s">
        <v>45</v>
      </c>
      <c r="AQ45" s="14"/>
    </row>
    <row r="46" spans="1:35" ht="12.75">
      <c r="A46" s="39"/>
      <c r="B46" s="14"/>
      <c r="C46" s="14"/>
      <c r="D46" s="14"/>
      <c r="E46" s="14"/>
      <c r="F46" s="14"/>
      <c r="G46" s="14"/>
      <c r="H46" s="14"/>
      <c r="AI46" s="2" t="s">
        <v>50</v>
      </c>
    </row>
    <row r="47" spans="1:8" ht="12.75">
      <c r="A47" s="39"/>
      <c r="B47" s="14"/>
      <c r="C47" s="14"/>
      <c r="D47" s="14"/>
      <c r="E47" s="14"/>
      <c r="F47" s="14"/>
      <c r="G47" s="14"/>
      <c r="H47" s="14"/>
    </row>
    <row r="48" spans="1:8" ht="12.75">
      <c r="A48" s="39"/>
      <c r="B48" s="14"/>
      <c r="C48" s="14"/>
      <c r="D48" s="14"/>
      <c r="E48" s="14"/>
      <c r="F48" s="14"/>
      <c r="G48" s="14"/>
      <c r="H48" s="14"/>
    </row>
    <row r="49" spans="1:8" ht="12.75">
      <c r="A49" s="39"/>
      <c r="B49" s="14"/>
      <c r="C49" s="14"/>
      <c r="D49" s="14"/>
      <c r="E49" s="14"/>
      <c r="F49" s="14"/>
      <c r="G49" s="14"/>
      <c r="H49" s="14"/>
    </row>
    <row r="50" spans="1:8" ht="12.75">
      <c r="A50" s="39"/>
      <c r="B50" s="14"/>
      <c r="C50" s="14"/>
      <c r="D50" s="14"/>
      <c r="E50" s="14"/>
      <c r="F50" s="14"/>
      <c r="G50" s="14"/>
      <c r="H50" s="14"/>
    </row>
    <row r="51" spans="1:8" ht="12.75">
      <c r="A51" s="39"/>
      <c r="B51" s="14"/>
      <c r="C51" s="14"/>
      <c r="D51" s="14"/>
      <c r="E51" s="14"/>
      <c r="F51" s="14"/>
      <c r="G51" s="14"/>
      <c r="H51" s="14"/>
    </row>
    <row r="52" spans="1:8" ht="12.75">
      <c r="A52" s="39"/>
      <c r="B52" s="14"/>
      <c r="C52" s="14"/>
      <c r="D52" s="14"/>
      <c r="E52" s="14"/>
      <c r="F52" s="14"/>
      <c r="G52" s="14"/>
      <c r="H52" s="14"/>
    </row>
    <row r="53" spans="1:8" ht="12.75">
      <c r="A53" s="39"/>
      <c r="B53" s="14"/>
      <c r="C53" s="14"/>
      <c r="D53" s="14"/>
      <c r="E53" s="14"/>
      <c r="F53" s="14"/>
      <c r="G53" s="14"/>
      <c r="H53" s="14"/>
    </row>
    <row r="54" spans="1:8" ht="12.75">
      <c r="A54" s="39"/>
      <c r="B54" s="14"/>
      <c r="C54" s="14"/>
      <c r="D54" s="14"/>
      <c r="E54" s="14"/>
      <c r="F54" s="14"/>
      <c r="G54" s="14"/>
      <c r="H54" s="14"/>
    </row>
    <row r="55" spans="1:8" ht="12.75">
      <c r="A55" s="39"/>
      <c r="B55" s="14"/>
      <c r="C55" s="14"/>
      <c r="D55" s="14"/>
      <c r="E55" s="14"/>
      <c r="F55" s="14"/>
      <c r="G55" s="14"/>
      <c r="H55" s="14"/>
    </row>
    <row r="56" spans="1:8" ht="12.75">
      <c r="A56" s="39"/>
      <c r="B56" s="14"/>
      <c r="C56" s="14"/>
      <c r="D56" s="14"/>
      <c r="E56" s="14"/>
      <c r="F56" s="14"/>
      <c r="G56" s="14"/>
      <c r="H56" s="14"/>
    </row>
    <row r="57" spans="1:8" ht="12.75">
      <c r="A57" s="39"/>
      <c r="B57" s="14"/>
      <c r="C57" s="14"/>
      <c r="D57" s="14"/>
      <c r="E57" s="14"/>
      <c r="F57" s="14"/>
      <c r="G57" s="14"/>
      <c r="H57" s="14"/>
    </row>
    <row r="58" spans="1:8" ht="12.75">
      <c r="A58" s="39"/>
      <c r="B58" s="14"/>
      <c r="C58" s="14"/>
      <c r="D58" s="14"/>
      <c r="E58" s="14"/>
      <c r="F58" s="14"/>
      <c r="G58" s="14"/>
      <c r="H58" s="14"/>
    </row>
    <row r="59" spans="1:8" ht="12.75">
      <c r="A59" s="39"/>
      <c r="B59" s="14"/>
      <c r="C59" s="14"/>
      <c r="D59" s="14"/>
      <c r="E59" s="14"/>
      <c r="F59" s="14"/>
      <c r="G59" s="14"/>
      <c r="H59" s="14"/>
    </row>
    <row r="60" spans="1:8" ht="12.75">
      <c r="A60" s="39"/>
      <c r="B60" s="14"/>
      <c r="C60" s="14"/>
      <c r="D60" s="14"/>
      <c r="E60" s="14"/>
      <c r="F60" s="14"/>
      <c r="G60" s="14"/>
      <c r="H60" s="14"/>
    </row>
    <row r="61" spans="1:8" ht="12.75">
      <c r="A61" s="39"/>
      <c r="B61" s="14"/>
      <c r="C61" s="14"/>
      <c r="D61" s="14"/>
      <c r="E61" s="14"/>
      <c r="F61" s="14"/>
      <c r="G61" s="14"/>
      <c r="H61" s="14"/>
    </row>
    <row r="62" spans="1:8" ht="12.75">
      <c r="A62" s="39"/>
      <c r="B62" s="14"/>
      <c r="C62" s="14"/>
      <c r="D62" s="14"/>
      <c r="E62" s="14"/>
      <c r="F62" s="14"/>
      <c r="G62" s="14"/>
      <c r="H62" s="14"/>
    </row>
    <row r="63" spans="1:8" ht="12.75">
      <c r="A63" s="39"/>
      <c r="B63" s="14"/>
      <c r="C63" s="14"/>
      <c r="D63" s="14"/>
      <c r="E63" s="14"/>
      <c r="F63" s="14"/>
      <c r="G63" s="14"/>
      <c r="H63" s="14"/>
    </row>
    <row r="64" spans="1:8" ht="12.75">
      <c r="A64" s="39"/>
      <c r="B64" s="14"/>
      <c r="C64" s="14"/>
      <c r="D64" s="14"/>
      <c r="E64" s="14"/>
      <c r="F64" s="14"/>
      <c r="G64" s="14"/>
      <c r="H64" s="14"/>
    </row>
    <row r="65" spans="1:8" ht="12.75">
      <c r="A65" s="39"/>
      <c r="B65" s="14"/>
      <c r="C65" s="14"/>
      <c r="D65" s="14"/>
      <c r="E65" s="14"/>
      <c r="F65" s="14"/>
      <c r="G65" s="14"/>
      <c r="H65" s="14"/>
    </row>
    <row r="66" spans="1:8" ht="12.75">
      <c r="A66" s="39"/>
      <c r="B66" s="14"/>
      <c r="C66" s="14"/>
      <c r="D66" s="14"/>
      <c r="E66" s="14"/>
      <c r="F66" s="14"/>
      <c r="G66" s="14"/>
      <c r="H66" s="14"/>
    </row>
    <row r="67" spans="1:8" ht="12.75">
      <c r="A67" s="39"/>
      <c r="B67" s="14"/>
      <c r="C67" s="14"/>
      <c r="D67" s="14"/>
      <c r="E67" s="14"/>
      <c r="F67" s="14"/>
      <c r="G67" s="14"/>
      <c r="H67" s="14"/>
    </row>
    <row r="68" spans="1:8" ht="12.75">
      <c r="A68" s="39"/>
      <c r="B68" s="14"/>
      <c r="C68" s="14"/>
      <c r="D68" s="14"/>
      <c r="E68" s="14"/>
      <c r="F68" s="14"/>
      <c r="G68" s="14"/>
      <c r="H68" s="14"/>
    </row>
    <row r="69" spans="1:8" ht="12.75">
      <c r="A69" s="39"/>
      <c r="B69" s="14"/>
      <c r="C69" s="14"/>
      <c r="D69" s="14"/>
      <c r="E69" s="14"/>
      <c r="F69" s="14"/>
      <c r="G69" s="14"/>
      <c r="H69" s="14"/>
    </row>
    <row r="70" spans="1:8" ht="12.75">
      <c r="A70" s="39"/>
      <c r="B70" s="14"/>
      <c r="C70" s="14"/>
      <c r="D70" s="14"/>
      <c r="E70" s="14"/>
      <c r="F70" s="14"/>
      <c r="G70" s="14"/>
      <c r="H70" s="14"/>
    </row>
    <row r="71" spans="1:8" ht="12.75">
      <c r="A71" s="39"/>
      <c r="B71" s="14"/>
      <c r="C71" s="14"/>
      <c r="D71" s="14"/>
      <c r="E71" s="14"/>
      <c r="F71" s="14"/>
      <c r="G71" s="14"/>
      <c r="H71" s="14"/>
    </row>
    <row r="72" spans="1:8" ht="12.75">
      <c r="A72" s="39"/>
      <c r="B72" s="14"/>
      <c r="C72" s="14"/>
      <c r="D72" s="14"/>
      <c r="E72" s="14"/>
      <c r="F72" s="14"/>
      <c r="G72" s="14"/>
      <c r="H72" s="14"/>
    </row>
    <row r="73" spans="1:8" ht="12.75">
      <c r="A73" s="39"/>
      <c r="B73" s="14"/>
      <c r="C73" s="14"/>
      <c r="D73" s="14"/>
      <c r="E73" s="14"/>
      <c r="F73" s="14"/>
      <c r="G73" s="14"/>
      <c r="H73" s="14"/>
    </row>
    <row r="74" spans="1:8" ht="12.75">
      <c r="A74" s="39"/>
      <c r="B74" s="14"/>
      <c r="C74" s="14"/>
      <c r="D74" s="14"/>
      <c r="E74" s="14"/>
      <c r="F74" s="14"/>
      <c r="G74" s="14"/>
      <c r="H74" s="14"/>
    </row>
    <row r="75" spans="1:8" ht="12.75">
      <c r="A75" s="39"/>
      <c r="B75" s="14"/>
      <c r="C75" s="14"/>
      <c r="D75" s="14"/>
      <c r="E75" s="14"/>
      <c r="F75" s="14"/>
      <c r="G75" s="14"/>
      <c r="H75" s="14"/>
    </row>
    <row r="76" spans="1:8" ht="12.75">
      <c r="A76" s="39"/>
      <c r="B76" s="14"/>
      <c r="C76" s="14"/>
      <c r="D76" s="14"/>
      <c r="E76" s="14"/>
      <c r="F76" s="14"/>
      <c r="G76" s="14"/>
      <c r="H76" s="14"/>
    </row>
    <row r="77" spans="1:8" ht="12.75">
      <c r="A77" s="39"/>
      <c r="B77" s="14"/>
      <c r="C77" s="14"/>
      <c r="D77" s="14"/>
      <c r="E77" s="14"/>
      <c r="F77" s="14"/>
      <c r="G77" s="14"/>
      <c r="H77" s="14"/>
    </row>
    <row r="78" spans="1:8" ht="12.75">
      <c r="A78" s="39"/>
      <c r="B78" s="14"/>
      <c r="C78" s="14"/>
      <c r="D78" s="14"/>
      <c r="E78" s="14"/>
      <c r="F78" s="14"/>
      <c r="G78" s="14"/>
      <c r="H78" s="14"/>
    </row>
    <row r="79" spans="1:8" ht="12.75">
      <c r="A79" s="39"/>
      <c r="B79" s="14"/>
      <c r="C79" s="14"/>
      <c r="D79" s="14"/>
      <c r="E79" s="14"/>
      <c r="F79" s="14"/>
      <c r="G79" s="14"/>
      <c r="H79" s="14"/>
    </row>
    <row r="80" spans="1:8" ht="12.75">
      <c r="A80" s="39"/>
      <c r="B80" s="14"/>
      <c r="C80" s="14"/>
      <c r="D80" s="14"/>
      <c r="E80" s="14"/>
      <c r="F80" s="14"/>
      <c r="G80" s="14"/>
      <c r="H80" s="14"/>
    </row>
    <row r="81" spans="1:8" ht="12.75">
      <c r="A81" s="39"/>
      <c r="B81" s="14"/>
      <c r="C81" s="14"/>
      <c r="D81" s="14"/>
      <c r="E81" s="14"/>
      <c r="F81" s="14"/>
      <c r="G81" s="14"/>
      <c r="H81" s="14"/>
    </row>
    <row r="82" spans="1:8" ht="12.75">
      <c r="A82" s="39"/>
      <c r="B82" s="14"/>
      <c r="C82" s="14"/>
      <c r="D82" s="14"/>
      <c r="E82" s="14"/>
      <c r="F82" s="14"/>
      <c r="G82" s="14"/>
      <c r="H82" s="14"/>
    </row>
    <row r="83" spans="1:8" ht="12.75">
      <c r="A83" s="39"/>
      <c r="B83" s="14"/>
      <c r="C83" s="14"/>
      <c r="D83" s="14"/>
      <c r="E83" s="14"/>
      <c r="F83" s="14"/>
      <c r="G83" s="14"/>
      <c r="H83" s="14"/>
    </row>
    <row r="84" spans="1:8" ht="12.75">
      <c r="A84" s="39"/>
      <c r="B84" s="14"/>
      <c r="C84" s="14"/>
      <c r="D84" s="14"/>
      <c r="E84" s="14"/>
      <c r="F84" s="14"/>
      <c r="G84" s="14"/>
      <c r="H84" s="14"/>
    </row>
    <row r="85" spans="1:8" ht="12.75">
      <c r="A85" s="39"/>
      <c r="B85" s="14"/>
      <c r="C85" s="14"/>
      <c r="D85" s="14"/>
      <c r="E85" s="14"/>
      <c r="F85" s="14"/>
      <c r="G85" s="14"/>
      <c r="H85" s="14"/>
    </row>
    <row r="86" spans="1:8" ht="12.75">
      <c r="A86" s="39"/>
      <c r="B86" s="14"/>
      <c r="C86" s="14"/>
      <c r="D86" s="14"/>
      <c r="E86" s="14"/>
      <c r="F86" s="14"/>
      <c r="G86" s="14"/>
      <c r="H86" s="14"/>
    </row>
    <row r="87" spans="1:8" ht="12.75">
      <c r="A87" s="39"/>
      <c r="B87" s="14"/>
      <c r="C87" s="14"/>
      <c r="D87" s="14"/>
      <c r="E87" s="14"/>
      <c r="F87" s="14"/>
      <c r="G87" s="14"/>
      <c r="H87" s="14"/>
    </row>
    <row r="88" spans="1:8" ht="12.75">
      <c r="A88" s="39"/>
      <c r="B88" s="14"/>
      <c r="C88" s="14"/>
      <c r="D88" s="14"/>
      <c r="E88" s="14"/>
      <c r="F88" s="14"/>
      <c r="G88" s="14"/>
      <c r="H88" s="14"/>
    </row>
    <row r="89" spans="1:8" ht="12.75">
      <c r="A89" s="39"/>
      <c r="B89" s="14"/>
      <c r="C89" s="14"/>
      <c r="D89" s="14"/>
      <c r="E89" s="14"/>
      <c r="F89" s="14"/>
      <c r="G89" s="14"/>
      <c r="H89" s="14"/>
    </row>
    <row r="90" spans="1:8" ht="12.75">
      <c r="A90" s="39"/>
      <c r="B90" s="14"/>
      <c r="C90" s="14"/>
      <c r="D90" s="14"/>
      <c r="E90" s="14"/>
      <c r="F90" s="14"/>
      <c r="G90" s="14"/>
      <c r="H90" s="14"/>
    </row>
    <row r="91" spans="1:8" ht="12.75">
      <c r="A91" s="39"/>
      <c r="B91" s="14"/>
      <c r="C91" s="14"/>
      <c r="D91" s="14"/>
      <c r="E91" s="14"/>
      <c r="F91" s="14"/>
      <c r="G91" s="14"/>
      <c r="H91" s="14"/>
    </row>
    <row r="92" spans="1:8" ht="12.75">
      <c r="A92" s="39"/>
      <c r="B92" s="14"/>
      <c r="C92" s="14"/>
      <c r="D92" s="14"/>
      <c r="E92" s="14"/>
      <c r="F92" s="14"/>
      <c r="G92" s="14"/>
      <c r="H92" s="14"/>
    </row>
    <row r="93" spans="1:8" ht="12.75">
      <c r="A93" s="39"/>
      <c r="B93" s="14"/>
      <c r="C93" s="14"/>
      <c r="D93" s="14"/>
      <c r="E93" s="14"/>
      <c r="F93" s="14"/>
      <c r="G93" s="14"/>
      <c r="H93" s="14"/>
    </row>
    <row r="94" spans="1:8" ht="12.75">
      <c r="A94" s="39"/>
      <c r="B94" s="14"/>
      <c r="C94" s="14"/>
      <c r="D94" s="14"/>
      <c r="E94" s="14"/>
      <c r="F94" s="14"/>
      <c r="G94" s="14"/>
      <c r="H94" s="14"/>
    </row>
    <row r="95" spans="1:8" ht="12.75">
      <c r="A95" s="39"/>
      <c r="B95" s="14"/>
      <c r="C95" s="14"/>
      <c r="D95" s="14"/>
      <c r="E95" s="14"/>
      <c r="F95" s="14"/>
      <c r="G95" s="14"/>
      <c r="H95" s="14"/>
    </row>
    <row r="96" spans="1:8" ht="12.75">
      <c r="A96" s="39"/>
      <c r="B96" s="14"/>
      <c r="C96" s="14"/>
      <c r="D96" s="14"/>
      <c r="E96" s="14"/>
      <c r="F96" s="14"/>
      <c r="G96" s="14"/>
      <c r="H96" s="14"/>
    </row>
  </sheetData>
  <sheetProtection/>
  <mergeCells count="186">
    <mergeCell ref="G13:K13"/>
    <mergeCell ref="L13:N13"/>
    <mergeCell ref="E23:E26"/>
    <mergeCell ref="G25:K25"/>
    <mergeCell ref="L25:N25"/>
    <mergeCell ref="D11:D26"/>
    <mergeCell ref="E11:E14"/>
    <mergeCell ref="E19:E22"/>
    <mergeCell ref="G21:K21"/>
    <mergeCell ref="E15:E18"/>
    <mergeCell ref="G17:K17"/>
    <mergeCell ref="G11:K11"/>
    <mergeCell ref="D35:E36"/>
    <mergeCell ref="L35:N35"/>
    <mergeCell ref="D37:E38"/>
    <mergeCell ref="G37:K37"/>
    <mergeCell ref="D31:E34"/>
    <mergeCell ref="G31:K31"/>
    <mergeCell ref="L31:N31"/>
    <mergeCell ref="L17:N17"/>
    <mergeCell ref="A1:W1"/>
    <mergeCell ref="P3:U3"/>
    <mergeCell ref="B4:E4"/>
    <mergeCell ref="G4:M4"/>
    <mergeCell ref="N4:U4"/>
    <mergeCell ref="Y4:AF4"/>
    <mergeCell ref="AI4:AL4"/>
    <mergeCell ref="AM4:AP4"/>
    <mergeCell ref="B5:E5"/>
    <mergeCell ref="G5:H5"/>
    <mergeCell ref="I5:J5"/>
    <mergeCell ref="L5:M5"/>
    <mergeCell ref="N5:P5"/>
    <mergeCell ref="Q5:R5"/>
    <mergeCell ref="T5:U5"/>
    <mergeCell ref="Z5:AB6"/>
    <mergeCell ref="AD5:AH5"/>
    <mergeCell ref="B6:E6"/>
    <mergeCell ref="G6:H6"/>
    <mergeCell ref="I6:J6"/>
    <mergeCell ref="L6:M6"/>
    <mergeCell ref="N6:P6"/>
    <mergeCell ref="Q6:R6"/>
    <mergeCell ref="T6:U6"/>
    <mergeCell ref="AD6:AH6"/>
    <mergeCell ref="Z7:AB8"/>
    <mergeCell ref="AD7:AH7"/>
    <mergeCell ref="AD8:AH8"/>
    <mergeCell ref="Z9:AB12"/>
    <mergeCell ref="AD9:AH9"/>
    <mergeCell ref="A10:K10"/>
    <mergeCell ref="L10:Q10"/>
    <mergeCell ref="R10:W10"/>
    <mergeCell ref="AD10:AH10"/>
    <mergeCell ref="B11:B42"/>
    <mergeCell ref="R11:T11"/>
    <mergeCell ref="AD11:AH11"/>
    <mergeCell ref="G12:K12"/>
    <mergeCell ref="L12:N12"/>
    <mergeCell ref="R12:T12"/>
    <mergeCell ref="AD12:AH12"/>
    <mergeCell ref="L11:N11"/>
    <mergeCell ref="R13:T13"/>
    <mergeCell ref="Z13:Z32"/>
    <mergeCell ref="AB13:AB16"/>
    <mergeCell ref="AD13:AH13"/>
    <mergeCell ref="G14:K14"/>
    <mergeCell ref="L14:N14"/>
    <mergeCell ref="R14:T14"/>
    <mergeCell ref="AD14:AH14"/>
    <mergeCell ref="G15:K15"/>
    <mergeCell ref="L15:N15"/>
    <mergeCell ref="R15:T15"/>
    <mergeCell ref="AD15:AH15"/>
    <mergeCell ref="G16:K16"/>
    <mergeCell ref="L16:N16"/>
    <mergeCell ref="R16:T16"/>
    <mergeCell ref="AD16:AH16"/>
    <mergeCell ref="R17:T17"/>
    <mergeCell ref="AB17:AB20"/>
    <mergeCell ref="AD17:AH17"/>
    <mergeCell ref="G18:K18"/>
    <mergeCell ref="L18:N18"/>
    <mergeCell ref="R18:T18"/>
    <mergeCell ref="AD18:AH18"/>
    <mergeCell ref="G19:K19"/>
    <mergeCell ref="L19:N19"/>
    <mergeCell ref="R19:T19"/>
    <mergeCell ref="AD19:AH19"/>
    <mergeCell ref="G20:K20"/>
    <mergeCell ref="L20:N20"/>
    <mergeCell ref="R20:T20"/>
    <mergeCell ref="AD20:AH20"/>
    <mergeCell ref="L21:N21"/>
    <mergeCell ref="R21:T21"/>
    <mergeCell ref="AB21:AB24"/>
    <mergeCell ref="AD21:AH21"/>
    <mergeCell ref="G22:K22"/>
    <mergeCell ref="L22:N22"/>
    <mergeCell ref="R22:T22"/>
    <mergeCell ref="AD22:AH22"/>
    <mergeCell ref="G23:K23"/>
    <mergeCell ref="L23:N23"/>
    <mergeCell ref="R23:T23"/>
    <mergeCell ref="AD23:AH23"/>
    <mergeCell ref="G24:K24"/>
    <mergeCell ref="L24:N24"/>
    <mergeCell ref="R24:T24"/>
    <mergeCell ref="AD24:AH24"/>
    <mergeCell ref="R25:T25"/>
    <mergeCell ref="AB25:AB28"/>
    <mergeCell ref="AD25:AH25"/>
    <mergeCell ref="G26:K26"/>
    <mergeCell ref="L26:N26"/>
    <mergeCell ref="R26:T26"/>
    <mergeCell ref="AD26:AH26"/>
    <mergeCell ref="D27:E28"/>
    <mergeCell ref="G27:K27"/>
    <mergeCell ref="L27:N27"/>
    <mergeCell ref="R27:T27"/>
    <mergeCell ref="AD27:AH27"/>
    <mergeCell ref="G28:K28"/>
    <mergeCell ref="L28:N28"/>
    <mergeCell ref="R28:T28"/>
    <mergeCell ref="AD28:AH28"/>
    <mergeCell ref="D29:E30"/>
    <mergeCell ref="G29:K29"/>
    <mergeCell ref="L29:N29"/>
    <mergeCell ref="R29:T29"/>
    <mergeCell ref="AB29:AB32"/>
    <mergeCell ref="AD29:AH29"/>
    <mergeCell ref="G30:K30"/>
    <mergeCell ref="L30:N30"/>
    <mergeCell ref="R30:T30"/>
    <mergeCell ref="AD30:AH30"/>
    <mergeCell ref="R31:T31"/>
    <mergeCell ref="AD31:AH31"/>
    <mergeCell ref="G32:K32"/>
    <mergeCell ref="L32:N32"/>
    <mergeCell ref="R32:T32"/>
    <mergeCell ref="AD32:AH32"/>
    <mergeCell ref="G33:K33"/>
    <mergeCell ref="L33:N33"/>
    <mergeCell ref="R33:T33"/>
    <mergeCell ref="Z33:AB36"/>
    <mergeCell ref="AD33:AH33"/>
    <mergeCell ref="G34:K34"/>
    <mergeCell ref="L34:N34"/>
    <mergeCell ref="R34:T34"/>
    <mergeCell ref="AD34:AH34"/>
    <mergeCell ref="G35:K35"/>
    <mergeCell ref="R35:T35"/>
    <mergeCell ref="AD35:AH35"/>
    <mergeCell ref="G36:K36"/>
    <mergeCell ref="L36:N36"/>
    <mergeCell ref="R36:T36"/>
    <mergeCell ref="AD36:AH36"/>
    <mergeCell ref="AD40:AH40"/>
    <mergeCell ref="L37:N37"/>
    <mergeCell ref="R37:T37"/>
    <mergeCell ref="Z37:AB40"/>
    <mergeCell ref="AD37:AH37"/>
    <mergeCell ref="G38:K38"/>
    <mergeCell ref="L38:N38"/>
    <mergeCell ref="R38:T38"/>
    <mergeCell ref="AD38:AH38"/>
    <mergeCell ref="R42:T42"/>
    <mergeCell ref="AD42:AH42"/>
    <mergeCell ref="D39:E40"/>
    <mergeCell ref="G39:K39"/>
    <mergeCell ref="L39:N39"/>
    <mergeCell ref="R39:T39"/>
    <mergeCell ref="AD39:AH39"/>
    <mergeCell ref="G40:K40"/>
    <mergeCell ref="L40:N40"/>
    <mergeCell ref="R40:T40"/>
    <mergeCell ref="AD43:AH43"/>
    <mergeCell ref="AD44:AH44"/>
    <mergeCell ref="D41:E42"/>
    <mergeCell ref="G41:K41"/>
    <mergeCell ref="L41:N41"/>
    <mergeCell ref="R41:T41"/>
    <mergeCell ref="Z41:AB44"/>
    <mergeCell ref="AD41:AH41"/>
    <mergeCell ref="G42:K42"/>
    <mergeCell ref="L42:N42"/>
  </mergeCells>
  <printOptions horizontalCentered="1"/>
  <pageMargins left="0.3937007874015748" right="0.3937007874015748" top="0.984251968503937" bottom="0.4724409448818898" header="0.5118110236220472" footer="0.7086614173228347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門脇　弘志</cp:lastModifiedBy>
  <cp:lastPrinted>2023-01-25T06:32:53Z</cp:lastPrinted>
  <dcterms:created xsi:type="dcterms:W3CDTF">2003-01-14T03:45:11Z</dcterms:created>
  <dcterms:modified xsi:type="dcterms:W3CDTF">2023-01-25T06:33:15Z</dcterms:modified>
  <cp:category/>
  <cp:version/>
  <cp:contentType/>
  <cp:contentStatus/>
</cp:coreProperties>
</file>