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192.168.7.250\share\02_顧客（案件）\26_京都府\00_京都府\02_教職員人事\01_構築・導入\04_設計\81_採用試験申請\05_年度対応\2025\最新\修正してほしい様式と内容1\志願書\"/>
    </mc:Choice>
  </mc:AlternateContent>
  <xr:revisionPtr revIDLastSave="0" documentId="13_ncr:1_{53555916-8B63-42C3-8B49-62D6AF003A2A}" xr6:coauthVersionLast="47" xr6:coauthVersionMax="47" xr10:uidLastSave="{00000000-0000-0000-0000-000000000000}"/>
  <bookViews>
    <workbookView xWindow="13665" yWindow="795" windowWidth="14580" windowHeight="14625" tabRatio="750" xr2:uid="{00000000-000D-0000-FFFF-FFFF00000000}"/>
  </bookViews>
  <sheets>
    <sheet name="志願書Ⅰ" sheetId="11" r:id="rId1"/>
    <sheet name="志願書Ⅱ" sheetId="12" r:id="rId2"/>
    <sheet name="プレゼンテーションシート" sheetId="17" r:id="rId3"/>
    <sheet name="CODE" sheetId="14" state="hidden" r:id="rId4"/>
    <sheet name="対応表" sheetId="16" state="hidden" r:id="rId5"/>
    <sheet name="対応表2" sheetId="18" state="hidden" r:id="rId6"/>
    <sheet name="対応表3" sheetId="19" state="hidden" r:id="rId7"/>
  </sheets>
  <definedNames>
    <definedName name="_xlnm._FilterDatabase" localSheetId="0" hidden="1">志願書Ⅰ!$A$3:$L$8</definedName>
    <definedName name="_xlnm.Print_Area" localSheetId="0">志願書Ⅰ!$A$1:$AF$68</definedName>
    <definedName name="_xlnm.Print_Area" localSheetId="1">志願書Ⅱ!$A$1:$AK$64</definedName>
    <definedName name="RANGE_SCHOOLCODE" localSheetId="3">CODE!$E$2:$E$271</definedName>
    <definedName name="VALUE_ADDRESS1" localSheetId="0">志願書Ⅰ!$C$33</definedName>
    <definedName name="VALUE_ADDRESS2" localSheetId="0">志願書Ⅰ!$L$33</definedName>
    <definedName name="VALUE_ADDRESS3" localSheetId="0">志願書Ⅰ!$W$33</definedName>
    <definedName name="VALUE_AGE1" localSheetId="0">志願書Ⅰ!$AE$29</definedName>
    <definedName name="VALUE_AGE2" localSheetId="0">志願書Ⅰ!$AF$29</definedName>
    <definedName name="VALUE_APPOINTMENTYEAR" localSheetId="5">対応表2!$AW$2</definedName>
    <definedName name="VALUE_APPOINTMENTYEAR">対応表!$AL$2</definedName>
    <definedName name="VALUE_BIRTHDAY" localSheetId="4">対応表!$AM$2</definedName>
    <definedName name="VALUE_BIRTHDAY" localSheetId="5">対応表2!$AX$2</definedName>
    <definedName name="VALUE_ERANAME" localSheetId="0">志願書Ⅰ!$Y$28</definedName>
    <definedName name="VALUE_EXPKINMUSAKI1" localSheetId="0">志願書Ⅰ!$X$50</definedName>
    <definedName name="VALUE_EXPKINMUSAKI2" localSheetId="0">志願書Ⅰ!$X$51</definedName>
    <definedName name="VALUE_EXPKINMUSAKI3" localSheetId="0">志願書Ⅰ!$X$52</definedName>
    <definedName name="VALUE_EXPKINMUTI1" localSheetId="0">志願書Ⅰ!$V$50</definedName>
    <definedName name="VALUE_EXPKINMUTI2" localSheetId="0">志願書Ⅰ!$V$51</definedName>
    <definedName name="VALUE_EXPKINMUTI3" localSheetId="0">志願書Ⅰ!$V$52</definedName>
    <definedName name="VALUE_EXPSHOKUSHUCODE1" localSheetId="0">志願書Ⅰ!$T$50</definedName>
    <definedName name="VALUE_EXPSHOKUSHUCODE2" localSheetId="0">志願書Ⅰ!$T$51</definedName>
    <definedName name="VALUE_EXPSHOKUSHUCODE3" localSheetId="0">志願書Ⅰ!$T$52</definedName>
    <definedName name="VALUE_EXPTEACH" localSheetId="4">対応表!$G$19</definedName>
    <definedName name="VALUE_EXPTEACH" localSheetId="5">対応表2!#REF!</definedName>
    <definedName name="VALUE_FAMILYNAME">志願書Ⅰ!$C$28</definedName>
    <definedName name="VALUE_FAMILYNAMEKANA">志願書Ⅰ!$C$26</definedName>
    <definedName name="VALUE_FIRSTNAME">志願書Ⅰ!$M$28</definedName>
    <definedName name="VALUE_FIRSTNAMEKANA">志願書Ⅰ!$M$26</definedName>
    <definedName name="VALUE_GENKINMUTICODE" localSheetId="0">志願書Ⅰ!$X$44</definedName>
    <definedName name="VALUE_GENSHOKUSHUCODE" localSheetId="0">志願書Ⅰ!$V$44</definedName>
    <definedName name="VALUE_GRADUATIONCODE" localSheetId="4">対応表!$W$7</definedName>
    <definedName name="VALUE_GRADUATIONCODE" localSheetId="5">対応表2!$W$7</definedName>
    <definedName name="VALUE_GRADUATIONERANAME" localSheetId="0">志願書Ⅰ!$L$44</definedName>
    <definedName name="VALUE_GRADUATIONMONTH" localSheetId="0">志願書Ⅰ!$M$50</definedName>
    <definedName name="VALUE_GRADUATIONYEAR" localSheetId="0">志願書Ⅰ!$N$44</definedName>
    <definedName name="VALUE_HAIRYO" localSheetId="0">志願書Ⅰ!$R$54</definedName>
    <definedName name="VALUE_KOSHUKYOKA1" localSheetId="4">対応表!$X$2</definedName>
    <definedName name="VALUE_KOSHUKYOKA1" localSheetId="5">対応表2!$X$2</definedName>
    <definedName name="VALUE_KOSHUKYOKA1_1">志願書Ⅰ!$T$6</definedName>
    <definedName name="VALUE_KOSHUKYOKA1_2">志願書Ⅰ!$V$6</definedName>
    <definedName name="VALUE_KOSHUKYOKA1_3">志願書Ⅰ!$X$6</definedName>
    <definedName name="VALUE_KOSHUKYOKA2" localSheetId="4">対応表!$Y$2</definedName>
    <definedName name="VALUE_KOSHUKYOKA2" localSheetId="5">対応表2!$Y$2</definedName>
    <definedName name="VALUE_KOSHUKYOKA2_1">志願書Ⅰ!$AA$6</definedName>
    <definedName name="VALUE_KOSHUKYOKA2_2">志願書Ⅰ!$AC$6</definedName>
    <definedName name="VALUE_KOSHUKYOKA2_3">志願書Ⅰ!$AE$6</definedName>
    <definedName name="VALUE_KYOKA1" localSheetId="0">志願書Ⅰ!$F$50</definedName>
    <definedName name="VALUE_KYOKA2" localSheetId="0">志願書Ⅰ!$F$51</definedName>
    <definedName name="VALUE_KYOKA3" localSheetId="0">志願書Ⅰ!$F$52</definedName>
    <definedName name="VALUE_KYOKA4" localSheetId="0">志願書Ⅰ!$F$53</definedName>
    <definedName name="VALUE_KYOKA5" localSheetId="0">志願書Ⅰ!$F$54</definedName>
    <definedName name="VALUE_KYOKA6" localSheetId="0">志願書Ⅰ!$F$55</definedName>
    <definedName name="VALUE_KYOKA7" localSheetId="0">志願書Ⅰ!$F$56</definedName>
    <definedName name="VALUE_MENJO" localSheetId="4">対応表!$AJ$6</definedName>
    <definedName name="VALUE_MENJO" localSheetId="5">対応表2!$AU$6</definedName>
    <definedName name="VALUE_MENJO1AGO" localSheetId="0">志願書Ⅰ!#REF!</definedName>
    <definedName name="VALUE_MENJO2AGO" localSheetId="0">志願書Ⅰ!#REF!</definedName>
    <definedName name="VALUE_MENJOKUBUN" localSheetId="4">対応表!$V$7</definedName>
    <definedName name="VALUE_MENJOKUBUN" localSheetId="5">対応表2!$V$7</definedName>
    <definedName name="VALUE_MENKYOERANAME1" localSheetId="0">志願書Ⅰ!$H$50</definedName>
    <definedName name="VALUE_MENKYOERANAME2" localSheetId="0">志願書Ⅰ!$H$51</definedName>
    <definedName name="VALUE_MENKYOERANAME3" localSheetId="0">志願書Ⅰ!$H$52</definedName>
    <definedName name="VALUE_MENKYOERANAME4" localSheetId="0">志願書Ⅰ!$H$53</definedName>
    <definedName name="VALUE_MENKYOERANAME5" localSheetId="0">志願書Ⅰ!$H$54</definedName>
    <definedName name="VALUE_MENKYOERANAME6" localSheetId="0">志願書Ⅰ!$H$55</definedName>
    <definedName name="VALUE_MENKYOERANAME7" localSheetId="0">志願書Ⅰ!$H$56</definedName>
    <definedName name="VALUE_MENKYOMONTH1" localSheetId="0">志願書Ⅰ!$M$50</definedName>
    <definedName name="VALUE_MENKYOMONTH2" localSheetId="0">志願書Ⅰ!$M$51</definedName>
    <definedName name="VALUE_MENKYOMONTH3" localSheetId="0">志願書Ⅰ!$M$52</definedName>
    <definedName name="VALUE_MENKYOMONTH4" localSheetId="0">志願書Ⅰ!$M$53</definedName>
    <definedName name="VALUE_MENKYOMONTH5" localSheetId="0">志願書Ⅰ!$M$54</definedName>
    <definedName name="VALUE_MENKYOMONTH6" localSheetId="0">志願書Ⅰ!$M$55</definedName>
    <definedName name="VALUE_MENKYOMONTH7" localSheetId="0">志願書Ⅰ!$M$56</definedName>
    <definedName name="VALUE_MENKYONAME1" localSheetId="0">志願書Ⅰ!$C$50</definedName>
    <definedName name="VALUE_MENKYONAME2" localSheetId="0">志願書Ⅰ!$C$51</definedName>
    <definedName name="VALUE_MENKYONAME3" localSheetId="0">志願書Ⅰ!$C$52</definedName>
    <definedName name="VALUE_MENKYONAME4" localSheetId="0">志願書Ⅰ!$C$53</definedName>
    <definedName name="VALUE_MENKYONAME5" localSheetId="0">志願書Ⅰ!$C$54</definedName>
    <definedName name="VALUE_MENKYONAME6" localSheetId="0">志願書Ⅰ!$C$55</definedName>
    <definedName name="VALUE_MENKYONAME7" localSheetId="0">志願書Ⅰ!$C$56</definedName>
    <definedName name="VALUE_MENKYOSYUTOKUCODE1" localSheetId="0">志願書Ⅰ!$O$50</definedName>
    <definedName name="VALUE_MENKYOSYUTOKUCODE2" localSheetId="0">志願書Ⅰ!$O$51</definedName>
    <definedName name="VALUE_MENKYOSYUTOKUCODE3" localSheetId="0">志願書Ⅰ!$O$52</definedName>
    <definedName name="VALUE_MENKYOSYUTOKUCODE4" localSheetId="0">志願書Ⅰ!$O$53</definedName>
    <definedName name="VALUE_MENKYOSYUTOKUCODE5" localSheetId="0">志願書Ⅰ!$O$54</definedName>
    <definedName name="VALUE_MENKYOSYUTOKUCODE6" localSheetId="0">志願書Ⅰ!$O$55</definedName>
    <definedName name="VALUE_MENKYOSYUTOKUCODE7" localSheetId="0">志願書Ⅰ!$O$56</definedName>
    <definedName name="VALUE_MENKYOYEAR1" localSheetId="0">志願書Ⅰ!$K$50</definedName>
    <definedName name="VALUE_MENKYOYEAR2" localSheetId="0">志願書Ⅰ!$K$51</definedName>
    <definedName name="VALUE_MENKYOYEAR3" localSheetId="0">志願書Ⅰ!$K$52</definedName>
    <definedName name="VALUE_MENKYOYEAR4" localSheetId="0">志願書Ⅰ!$K$53</definedName>
    <definedName name="VALUE_MENKYOYEAR5" localSheetId="0">志願書Ⅰ!$K$54</definedName>
    <definedName name="VALUE_MENKYOYEAR6" localSheetId="0">志願書Ⅰ!$K$55</definedName>
    <definedName name="VALUE_MENKYOYEAR7" localSheetId="0">志願書Ⅰ!$K$56</definedName>
    <definedName name="VALUE_MENSETSUMENJO" localSheetId="0">志願書Ⅰ!$W$66</definedName>
    <definedName name="VALUE_MOBILEPHONENUMBER1" localSheetId="0">志願書Ⅰ!$U$36</definedName>
    <definedName name="VALUE_MOBILEPHONENUMBER2" localSheetId="0">志願書Ⅰ!$Y$36</definedName>
    <definedName name="VALUE_MOBILEPHONENUMBER3" localSheetId="0">志願書Ⅰ!$AC$36</definedName>
    <definedName name="VALUE_NAME" localSheetId="1">志願書Ⅱ!$Z$38</definedName>
    <definedName name="VALUE_NAMEKANA" localSheetId="1">志願書Ⅱ!$AB$37</definedName>
    <definedName name="VALUE_NOMENJO" localSheetId="4">対応表!$AJ$7</definedName>
    <definedName name="VALUE_NOMENJO" localSheetId="5">対応表2!$AU$7</definedName>
    <definedName name="VALUE_NOPUNISH" localSheetId="4">対応表!$M$11</definedName>
    <definedName name="VALUE_NOPUNISH" localSheetId="5">対応表2!$AU$11</definedName>
    <definedName name="VALUE_PERSONALDATANOPERM" localSheetId="4">対応表!$AJ$3</definedName>
    <definedName name="VALUE_PERSONALDATANOPERM" localSheetId="5">対応表2!$AU$3</definedName>
    <definedName name="VALUE_PERSONALDATAPERM" localSheetId="4">対応表!$AJ$2</definedName>
    <definedName name="VALUE_PERSONALDATAPERM" localSheetId="5">対応表2!$AU$2</definedName>
    <definedName name="VALUE_PERSONNELDATA" localSheetId="0">志願書Ⅰ!$W$63</definedName>
    <definedName name="VALUE_PHONENUMBER1" localSheetId="0">志願書Ⅰ!$F$36</definedName>
    <definedName name="VALUE_PHONENUMBER2" localSheetId="0">志願書Ⅰ!$I$36</definedName>
    <definedName name="VALUE_PHONENUMBER3" localSheetId="0">志願書Ⅰ!$O$36</definedName>
    <definedName name="VALUE_POSTCODE1" localSheetId="0">志願書Ⅰ!$C$31</definedName>
    <definedName name="VALUE_POSTCODE2" localSheetId="0">志願書Ⅰ!$G$31</definedName>
    <definedName name="VALUE_PREFCODE" localSheetId="4">対応表!$AD$2</definedName>
    <definedName name="VALUE_PREFCODE" localSheetId="5">対応表2!#REF!</definedName>
    <definedName name="VALUE_PREFCODE1" localSheetId="0">志願書Ⅰ!$L$31</definedName>
    <definedName name="VALUE_PREFCODE2" localSheetId="0">志願書Ⅰ!$N$31</definedName>
    <definedName name="VALUE_PUNISH" localSheetId="4">対応表!$M$10</definedName>
    <definedName name="VALUE_PUNISH" localSheetId="5">対応表2!$AU$10</definedName>
    <definedName name="VALUE_SCHOOLCODE" localSheetId="4">対応表!$AD$3</definedName>
    <definedName name="VALUE_SCHOOLCODE" localSheetId="5">対応表2!#REF!</definedName>
    <definedName name="VALUE_SCHOOLFACULTYCODE" localSheetId="0">志願書Ⅰ!$R$40</definedName>
    <definedName name="VALUE_SENKOKUBUN" localSheetId="4">対応表!$V$2</definedName>
    <definedName name="VALUE_SEX" localSheetId="0">志願書Ⅰ!$W$27</definedName>
    <definedName name="VALUE_SHIGANKUBUN" localSheetId="4">対応表!$W$2</definedName>
    <definedName name="VALUE_SHUBETSU1" localSheetId="0">志願書Ⅰ!$E$50</definedName>
    <definedName name="VALUE_SHUBETSU2" localSheetId="0">志願書Ⅰ!$E$51</definedName>
    <definedName name="VALUE_SHUBETSU3" localSheetId="0">志願書Ⅰ!$E$52</definedName>
    <definedName name="VALUE_SHUBETSU4" localSheetId="0">志願書Ⅰ!$E$53</definedName>
    <definedName name="VALUE_SHUBETSU5" localSheetId="0">志願書Ⅰ!$E$54</definedName>
    <definedName name="VALUE_SHUBETSU6" localSheetId="0">志願書Ⅰ!$E$55</definedName>
    <definedName name="VALUE_SHUBETSU7" localSheetId="0">志願書Ⅰ!$E$56</definedName>
    <definedName name="VALUE_ZITSUGI1" localSheetId="4">対応表!$Z$2</definedName>
    <definedName name="VALUE_ZITSUGI1" localSheetId="5">対応表2!$Z$2</definedName>
    <definedName name="VALUE_ZITSUGI2" localSheetId="4">対応表!$AA$2</definedName>
    <definedName name="VALUE_ZITSUGI2" localSheetId="5">対応表2!$AA$2</definedName>
    <definedName name="VARUE_SPORTSART">志願書Ⅰ!$N$5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3" i="16" l="1"/>
  <c r="I13" i="16" s="1"/>
  <c r="G12" i="16"/>
  <c r="I12" i="16" s="1"/>
  <c r="G6" i="16"/>
  <c r="G7" i="16"/>
  <c r="G8" i="16"/>
  <c r="G9" i="16"/>
  <c r="G10" i="16"/>
  <c r="G11" i="16"/>
  <c r="G5" i="16"/>
  <c r="J19" i="11" l="1" a="1"/>
  <c r="J19" i="11" s="1"/>
  <c r="S42" i="11" l="1"/>
  <c r="S50" i="11"/>
  <c r="T1" i="19"/>
  <c r="S1" i="19"/>
  <c r="R1" i="19"/>
  <c r="Q1" i="19"/>
  <c r="P1" i="19"/>
  <c r="O1" i="19"/>
  <c r="N1" i="19"/>
  <c r="M1" i="19"/>
  <c r="J20" i="11" a="1"/>
  <c r="J20" i="11" s="1"/>
  <c r="Y139" i="18" l="1"/>
  <c r="X139" i="18"/>
  <c r="W139" i="18"/>
  <c r="V139" i="18"/>
  <c r="U139" i="18"/>
  <c r="T139" i="18"/>
  <c r="S139" i="18"/>
  <c r="R139" i="18"/>
  <c r="Q139" i="18"/>
  <c r="P139" i="18"/>
  <c r="O139" i="18"/>
  <c r="N139" i="18"/>
  <c r="M139" i="18"/>
  <c r="L139" i="18"/>
  <c r="K139" i="18"/>
  <c r="J139" i="18"/>
  <c r="I139" i="18"/>
  <c r="H139" i="18"/>
  <c r="G139" i="18"/>
  <c r="F139" i="18"/>
  <c r="E139" i="18"/>
  <c r="D139" i="18"/>
  <c r="C139" i="18"/>
  <c r="B139" i="18"/>
  <c r="AX139" i="18"/>
  <c r="AY139" i="18" s="1"/>
  <c r="AX138" i="18"/>
  <c r="AY138" i="18" s="1"/>
  <c r="AX137" i="18"/>
  <c r="AY137" i="18" s="1"/>
  <c r="AX136" i="18"/>
  <c r="AY136" i="18" s="1"/>
  <c r="Y44" i="12"/>
  <c r="AB52" i="12"/>
  <c r="AB51" i="12"/>
  <c r="AB50" i="12"/>
  <c r="P8" i="16"/>
  <c r="Q8" i="16" s="1"/>
  <c r="P7" i="16"/>
  <c r="Q7" i="16" s="1"/>
  <c r="P6" i="16"/>
  <c r="Q6" i="16" s="1"/>
  <c r="P9" i="16"/>
  <c r="B44" i="19"/>
  <c r="B45" i="19"/>
  <c r="B46" i="19"/>
  <c r="B47" i="19"/>
  <c r="B48" i="19"/>
  <c r="B49" i="19"/>
  <c r="B50" i="19"/>
  <c r="B51" i="19"/>
  <c r="B52" i="19"/>
  <c r="B53" i="19"/>
  <c r="B54" i="19"/>
  <c r="B55" i="19"/>
  <c r="B56" i="19"/>
  <c r="B57" i="19"/>
  <c r="B58" i="19"/>
  <c r="B59" i="19"/>
  <c r="B60" i="19"/>
  <c r="B61" i="19"/>
  <c r="B62" i="19"/>
  <c r="B63" i="19"/>
  <c r="B64" i="19"/>
  <c r="B65" i="19"/>
  <c r="B66" i="19"/>
  <c r="B67" i="19"/>
  <c r="B68" i="19"/>
  <c r="B69" i="19"/>
  <c r="B70" i="19"/>
  <c r="B71" i="19"/>
  <c r="B72" i="19"/>
  <c r="B43" i="19"/>
  <c r="B4" i="19"/>
  <c r="B5" i="19"/>
  <c r="B6" i="19"/>
  <c r="B7" i="19"/>
  <c r="B8" i="19"/>
  <c r="B9" i="19"/>
  <c r="B10" i="19"/>
  <c r="B11" i="19"/>
  <c r="B12" i="19"/>
  <c r="B13" i="19"/>
  <c r="B14" i="19"/>
  <c r="B15" i="19"/>
  <c r="B16" i="19"/>
  <c r="B17" i="19"/>
  <c r="B18" i="19"/>
  <c r="B19" i="19"/>
  <c r="B20" i="19"/>
  <c r="B21" i="19"/>
  <c r="B22" i="19"/>
  <c r="B23" i="19"/>
  <c r="B24" i="19"/>
  <c r="B25" i="19"/>
  <c r="B26" i="19"/>
  <c r="B27" i="19"/>
  <c r="B28" i="19"/>
  <c r="B29" i="19"/>
  <c r="B30" i="19"/>
  <c r="B31" i="19"/>
  <c r="B32" i="19"/>
  <c r="B33" i="19"/>
  <c r="V2" i="16" a="1"/>
  <c r="T22" i="11" l="1"/>
  <c r="V2" i="16"/>
  <c r="A90" i="18" l="1"/>
  <c r="A91" i="18"/>
  <c r="A89" i="18"/>
  <c r="A88" i="18"/>
  <c r="A87" i="18"/>
  <c r="A86" i="18"/>
  <c r="A85" i="18"/>
  <c r="A84" i="18"/>
  <c r="A83" i="18"/>
  <c r="AE95" i="18"/>
  <c r="AD95" i="18"/>
  <c r="AC95" i="18"/>
  <c r="AB95" i="18"/>
  <c r="AE82" i="18"/>
  <c r="AD82" i="18"/>
  <c r="AC82" i="18"/>
  <c r="AB82" i="18"/>
  <c r="AA82" i="18"/>
  <c r="X11" i="17" l="1"/>
  <c r="T12" i="17"/>
  <c r="T11" i="17"/>
  <c r="O12" i="17"/>
  <c r="O11" i="17"/>
  <c r="J12" i="17"/>
  <c r="J11" i="17"/>
  <c r="E12" i="17"/>
  <c r="E11" i="17"/>
  <c r="L7" i="17"/>
  <c r="L6" i="17"/>
  <c r="L5" i="17"/>
  <c r="F9" i="17"/>
  <c r="F8" i="17"/>
  <c r="F7" i="17"/>
  <c r="F6" i="17"/>
  <c r="F5" i="17"/>
  <c r="G9" i="17"/>
  <c r="AB54" i="12"/>
  <c r="AB53" i="12"/>
  <c r="AG60" i="12"/>
  <c r="AG61" i="12"/>
  <c r="AG59" i="12"/>
  <c r="AG58" i="12"/>
  <c r="K61" i="12"/>
  <c r="K60" i="12"/>
  <c r="K59" i="12"/>
  <c r="K58" i="12"/>
  <c r="K57" i="12"/>
  <c r="K56" i="12"/>
  <c r="K55" i="12"/>
  <c r="K54" i="12"/>
  <c r="K53" i="12"/>
  <c r="K52" i="12"/>
  <c r="K51" i="12"/>
  <c r="K50" i="12"/>
  <c r="K49" i="12"/>
  <c r="K46" i="12"/>
  <c r="K45" i="12"/>
  <c r="K44" i="12"/>
  <c r="K43" i="12"/>
  <c r="K42" i="12"/>
  <c r="K41" i="12"/>
  <c r="K40" i="12"/>
  <c r="K39" i="12"/>
  <c r="AE116" i="18"/>
  <c r="AD116" i="18"/>
  <c r="AC116" i="18"/>
  <c r="AB116" i="18"/>
  <c r="AA116" i="18"/>
  <c r="Z116" i="18"/>
  <c r="C116" i="18"/>
  <c r="B116" i="18"/>
  <c r="Y116" i="18"/>
  <c r="X116" i="18"/>
  <c r="W116" i="18"/>
  <c r="V116" i="18"/>
  <c r="U116" i="18"/>
  <c r="T116" i="18"/>
  <c r="S116" i="18"/>
  <c r="R116" i="18"/>
  <c r="Q116" i="18"/>
  <c r="P116" i="18"/>
  <c r="O116" i="18"/>
  <c r="N116" i="18"/>
  <c r="M116" i="18"/>
  <c r="L116" i="18"/>
  <c r="K116" i="18"/>
  <c r="J116" i="18"/>
  <c r="I116" i="18"/>
  <c r="H116" i="18"/>
  <c r="G116" i="18"/>
  <c r="F116" i="18"/>
  <c r="E116" i="18"/>
  <c r="D116" i="18"/>
  <c r="K62" i="12"/>
  <c r="AE47" i="18"/>
  <c r="AD47" i="18"/>
  <c r="AC47" i="18"/>
  <c r="AB47" i="18"/>
  <c r="AA47" i="18"/>
  <c r="X2" i="16" l="1"/>
  <c r="W2" i="16"/>
  <c r="F23" i="16" l="1"/>
  <c r="A43" i="19" s="1"/>
  <c r="G24" i="16"/>
  <c r="M3" i="19" s="1"/>
  <c r="H24" i="16"/>
  <c r="V2" i="18"/>
  <c r="C32" i="16"/>
  <c r="D30" i="16"/>
  <c r="D31" i="16"/>
  <c r="D29" i="16"/>
  <c r="C31" i="16"/>
  <c r="C30" i="16"/>
  <c r="C29" i="16"/>
  <c r="C25" i="16"/>
  <c r="C26" i="16"/>
  <c r="C27" i="16"/>
  <c r="C28" i="16"/>
  <c r="Y2" i="18"/>
  <c r="D12" i="18"/>
  <c r="C12" i="18"/>
  <c r="B12" i="18"/>
  <c r="G12" i="18"/>
  <c r="F12" i="18"/>
  <c r="E12" i="18"/>
  <c r="J12" i="18"/>
  <c r="I12" i="18"/>
  <c r="H12" i="18"/>
  <c r="M12" i="18"/>
  <c r="L12" i="18"/>
  <c r="K12" i="18"/>
  <c r="Y12" i="18"/>
  <c r="X12" i="18"/>
  <c r="W12" i="18"/>
  <c r="V12" i="18"/>
  <c r="U12" i="18"/>
  <c r="T12" i="18"/>
  <c r="S12" i="18"/>
  <c r="R12" i="18"/>
  <c r="Q12" i="18"/>
  <c r="P12" i="18"/>
  <c r="O12" i="18"/>
  <c r="N12" i="18"/>
  <c r="L101" i="18"/>
  <c r="K101" i="18"/>
  <c r="J101" i="18"/>
  <c r="I101" i="18"/>
  <c r="H101" i="18"/>
  <c r="G101" i="18"/>
  <c r="F101" i="18"/>
  <c r="E101" i="18"/>
  <c r="D101" i="18"/>
  <c r="C101" i="18"/>
  <c r="B101" i="18"/>
  <c r="AA95" i="18"/>
  <c r="Z95" i="18"/>
  <c r="Y95" i="18"/>
  <c r="X95" i="18"/>
  <c r="W95" i="18"/>
  <c r="V95" i="18"/>
  <c r="U95" i="18"/>
  <c r="T95" i="18"/>
  <c r="S95" i="18"/>
  <c r="R95" i="18"/>
  <c r="Q95" i="18"/>
  <c r="P95" i="18"/>
  <c r="O95" i="18"/>
  <c r="N95" i="18"/>
  <c r="M95" i="18"/>
  <c r="L95" i="18"/>
  <c r="K95" i="18"/>
  <c r="J95" i="18"/>
  <c r="I95" i="18"/>
  <c r="H95" i="18"/>
  <c r="G95" i="18"/>
  <c r="F95" i="18"/>
  <c r="E95" i="18"/>
  <c r="D95" i="18"/>
  <c r="C95" i="18"/>
  <c r="B95" i="18"/>
  <c r="Z82" i="18"/>
  <c r="Y82" i="18"/>
  <c r="X82" i="18"/>
  <c r="W82" i="18"/>
  <c r="V82" i="18"/>
  <c r="U82" i="18"/>
  <c r="T82" i="18"/>
  <c r="S82" i="18"/>
  <c r="R82" i="18"/>
  <c r="Q82" i="18"/>
  <c r="P82" i="18"/>
  <c r="O82" i="18"/>
  <c r="N82" i="18"/>
  <c r="M82" i="18"/>
  <c r="L82" i="18"/>
  <c r="K82" i="18"/>
  <c r="J82" i="18"/>
  <c r="I82" i="18"/>
  <c r="H82" i="18"/>
  <c r="G82" i="18"/>
  <c r="F82" i="18"/>
  <c r="E82" i="18"/>
  <c r="D82" i="18"/>
  <c r="C82" i="18"/>
  <c r="B82" i="18"/>
  <c r="A77" i="18"/>
  <c r="A76" i="18"/>
  <c r="A75" i="18"/>
  <c r="A74" i="18"/>
  <c r="A73" i="18"/>
  <c r="A72" i="18"/>
  <c r="A71" i="18"/>
  <c r="A70" i="18"/>
  <c r="A69" i="18"/>
  <c r="A68" i="18"/>
  <c r="A67" i="18"/>
  <c r="A66" i="18"/>
  <c r="A65" i="18"/>
  <c r="A64" i="18"/>
  <c r="A63" i="18"/>
  <c r="A62" i="18"/>
  <c r="A61" i="18"/>
  <c r="A60" i="18"/>
  <c r="A59" i="18"/>
  <c r="A58" i="18"/>
  <c r="A57" i="18"/>
  <c r="A56" i="18"/>
  <c r="A55" i="18"/>
  <c r="A54" i="18"/>
  <c r="A53" i="18"/>
  <c r="A52" i="18"/>
  <c r="A51" i="18"/>
  <c r="A50" i="18"/>
  <c r="A49" i="18"/>
  <c r="A48" i="18"/>
  <c r="Z47" i="18"/>
  <c r="Y47" i="18"/>
  <c r="X47" i="18"/>
  <c r="W47" i="18"/>
  <c r="V47" i="18"/>
  <c r="U47" i="18"/>
  <c r="T47" i="18"/>
  <c r="S47" i="18"/>
  <c r="R47" i="18"/>
  <c r="Q47" i="18"/>
  <c r="P47" i="18"/>
  <c r="O47" i="18"/>
  <c r="N47" i="18"/>
  <c r="M47" i="18"/>
  <c r="L47" i="18"/>
  <c r="K47" i="18"/>
  <c r="J47" i="18"/>
  <c r="I47" i="18"/>
  <c r="H47" i="18"/>
  <c r="G47" i="18"/>
  <c r="F47" i="18"/>
  <c r="E47" i="18"/>
  <c r="D47" i="18"/>
  <c r="C47" i="18"/>
  <c r="B47" i="18"/>
  <c r="AX28" i="18"/>
  <c r="AY28" i="18" s="1"/>
  <c r="AV28" i="18"/>
  <c r="AW28" i="18" s="1"/>
  <c r="AX27" i="18"/>
  <c r="AY27" i="18" s="1"/>
  <c r="AV27" i="18"/>
  <c r="AW27" i="18" s="1"/>
  <c r="AX26" i="18"/>
  <c r="AY26" i="18" s="1"/>
  <c r="AV26" i="18"/>
  <c r="AW26" i="18" s="1"/>
  <c r="AX25" i="18"/>
  <c r="AY25" i="18" s="1"/>
  <c r="AV25" i="18"/>
  <c r="AW25" i="18" s="1"/>
  <c r="AX24" i="18"/>
  <c r="AY24" i="18" s="1"/>
  <c r="AV24" i="18"/>
  <c r="AW24" i="18" s="1"/>
  <c r="AX23" i="18"/>
  <c r="AY23" i="18" s="1"/>
  <c r="AV23" i="18"/>
  <c r="AW23" i="18" s="1"/>
  <c r="AX22" i="18"/>
  <c r="AY22" i="18" s="1"/>
  <c r="AV22" i="18"/>
  <c r="AW22" i="18" s="1"/>
  <c r="AX21" i="18"/>
  <c r="AY21" i="18" s="1"/>
  <c r="AV21" i="18"/>
  <c r="AW21" i="18" s="1"/>
  <c r="AX20" i="18"/>
  <c r="AY20" i="18" s="1"/>
  <c r="AV20" i="18"/>
  <c r="AW20" i="18" s="1"/>
  <c r="AV19" i="18"/>
  <c r="AW19" i="18" s="1"/>
  <c r="AT19" i="18"/>
  <c r="AU19" i="18" s="1"/>
  <c r="AV18" i="18"/>
  <c r="AW18" i="18" s="1"/>
  <c r="AT18" i="18"/>
  <c r="AU18" i="18" s="1"/>
  <c r="AV17" i="18"/>
  <c r="AW17" i="18" s="1"/>
  <c r="AT17" i="18"/>
  <c r="AU17" i="18" s="1"/>
  <c r="AV16" i="18"/>
  <c r="AW16" i="18" s="1"/>
  <c r="AT16" i="18"/>
  <c r="AU16" i="18" s="1"/>
  <c r="AV15" i="18"/>
  <c r="AW15" i="18" s="1"/>
  <c r="AT15" i="18"/>
  <c r="AU15" i="18" s="1"/>
  <c r="AX12" i="18"/>
  <c r="AY12" i="18" s="1"/>
  <c r="AX11" i="18"/>
  <c r="AY11" i="18" s="1"/>
  <c r="AX10" i="18"/>
  <c r="AY10" i="18" s="1"/>
  <c r="AX9" i="18"/>
  <c r="AY9" i="18" s="1"/>
  <c r="AX8" i="18"/>
  <c r="AY8" i="18" s="1"/>
  <c r="AZ7" i="18"/>
  <c r="BA7" i="18" s="1"/>
  <c r="AX7" i="18"/>
  <c r="AY7" i="18" s="1"/>
  <c r="AW7" i="18"/>
  <c r="AW6" i="18" s="1"/>
  <c r="V7" i="18"/>
  <c r="AZ6" i="18"/>
  <c r="BA6" i="18" s="1"/>
  <c r="AX6" i="18"/>
  <c r="AY6" i="18" s="1"/>
  <c r="AX3" i="18"/>
  <c r="AX2" i="18" s="1"/>
  <c r="AY2" i="18" s="1"/>
  <c r="I3" i="18"/>
  <c r="H3" i="18"/>
  <c r="G3" i="18"/>
  <c r="F3" i="18"/>
  <c r="E3" i="18"/>
  <c r="D3" i="18"/>
  <c r="C3" i="18"/>
  <c r="B3" i="18"/>
  <c r="X2" i="18"/>
  <c r="W2" i="18"/>
  <c r="U2" i="18"/>
  <c r="Y29" i="11"/>
  <c r="U2" i="16"/>
  <c r="W7" i="18"/>
  <c r="AA2" i="18"/>
  <c r="Z2" i="18"/>
  <c r="A51" i="19" l="1"/>
  <c r="A59" i="19"/>
  <c r="A71" i="19"/>
  <c r="A60" i="19"/>
  <c r="A52" i="19"/>
  <c r="A62" i="19"/>
  <c r="A53" i="19"/>
  <c r="A63" i="19"/>
  <c r="A46" i="19"/>
  <c r="A54" i="19"/>
  <c r="A66" i="19"/>
  <c r="A44" i="19"/>
  <c r="A47" i="19"/>
  <c r="A55" i="19"/>
  <c r="A67" i="19"/>
  <c r="A64" i="19"/>
  <c r="A48" i="19"/>
  <c r="A56" i="19"/>
  <c r="A68" i="19"/>
  <c r="A45" i="19"/>
  <c r="A57" i="19"/>
  <c r="A61" i="19"/>
  <c r="A72" i="19"/>
  <c r="A49" i="19"/>
  <c r="A58" i="19"/>
  <c r="A69" i="19"/>
  <c r="A65" i="19"/>
  <c r="A50" i="19"/>
  <c r="A70" i="19"/>
  <c r="Q11" i="18"/>
  <c r="Q138" i="18"/>
  <c r="W11" i="18"/>
  <c r="W138" i="18"/>
  <c r="H11" i="18"/>
  <c r="H138" i="18"/>
  <c r="K11" i="18"/>
  <c r="K138" i="18"/>
  <c r="N11" i="18"/>
  <c r="N138" i="18"/>
  <c r="E11" i="18"/>
  <c r="E138" i="18"/>
  <c r="T11" i="18"/>
  <c r="T138" i="18"/>
  <c r="M8" i="19"/>
  <c r="M23" i="19"/>
  <c r="M20" i="19"/>
  <c r="M24" i="19"/>
  <c r="M19" i="19"/>
  <c r="M9" i="19"/>
  <c r="M13" i="19"/>
  <c r="M26" i="19"/>
  <c r="M17" i="19"/>
  <c r="M12" i="19"/>
  <c r="M11" i="19"/>
  <c r="M27" i="19"/>
  <c r="M25" i="19"/>
  <c r="M14" i="19"/>
  <c r="M30" i="19"/>
  <c r="M4" i="19"/>
  <c r="M21" i="19"/>
  <c r="M22" i="19"/>
  <c r="M5" i="19"/>
  <c r="M33" i="19"/>
  <c r="M29" i="19"/>
  <c r="M6" i="19"/>
  <c r="M15" i="19"/>
  <c r="M10" i="19"/>
  <c r="M7" i="19"/>
  <c r="M18" i="19"/>
  <c r="M16" i="19"/>
  <c r="M28" i="19"/>
  <c r="M31" i="19"/>
  <c r="M32" i="19"/>
  <c r="S3" i="19"/>
  <c r="N3" i="19"/>
  <c r="P3" i="19"/>
  <c r="Q3" i="19"/>
  <c r="R3" i="19"/>
  <c r="T3" i="19"/>
  <c r="O3" i="19"/>
  <c r="B11" i="18"/>
  <c r="B138" i="18"/>
  <c r="AX19" i="18"/>
  <c r="AZ22" i="18"/>
  <c r="AZ21" i="18"/>
  <c r="AZ27" i="18"/>
  <c r="AX18" i="18"/>
  <c r="AZ28" i="18"/>
  <c r="AX15" i="18"/>
  <c r="AX16" i="18"/>
  <c r="AZ24" i="18"/>
  <c r="BA2" i="18"/>
  <c r="AZ2" i="18"/>
  <c r="AZ26" i="18"/>
  <c r="AZ20" i="18"/>
  <c r="AX17" i="18"/>
  <c r="AZ25" i="18"/>
  <c r="AZ23" i="18"/>
  <c r="AG57" i="12"/>
  <c r="X60" i="12"/>
  <c r="X59" i="12"/>
  <c r="X57" i="12"/>
  <c r="Q33" i="19" l="1"/>
  <c r="Q22" i="19"/>
  <c r="Q7" i="19"/>
  <c r="Q14" i="19"/>
  <c r="Q18" i="19"/>
  <c r="Q27" i="19"/>
  <c r="Q10" i="19"/>
  <c r="Q5" i="19"/>
  <c r="Q26" i="19"/>
  <c r="Q20" i="19"/>
  <c r="Q31" i="19"/>
  <c r="Q25" i="19"/>
  <c r="Q24" i="19"/>
  <c r="Q19" i="19"/>
  <c r="Q11" i="19"/>
  <c r="Q21" i="19"/>
  <c r="Q8" i="19"/>
  <c r="Q28" i="19"/>
  <c r="Q16" i="19"/>
  <c r="Q23" i="19"/>
  <c r="Q29" i="19"/>
  <c r="Q4" i="19"/>
  <c r="Q32" i="19"/>
  <c r="Q17" i="19"/>
  <c r="Q12" i="19"/>
  <c r="Q9" i="19"/>
  <c r="Q6" i="19"/>
  <c r="Q30" i="19"/>
  <c r="Q13" i="19"/>
  <c r="Q15" i="19"/>
  <c r="O21" i="19"/>
  <c r="O11" i="19"/>
  <c r="O13" i="19"/>
  <c r="O18" i="19"/>
  <c r="O5" i="19"/>
  <c r="O8" i="19"/>
  <c r="O15" i="19"/>
  <c r="O9" i="19"/>
  <c r="O32" i="19"/>
  <c r="O10" i="19"/>
  <c r="O22" i="19"/>
  <c r="O14" i="19"/>
  <c r="O29" i="19"/>
  <c r="O31" i="19"/>
  <c r="O12" i="19"/>
  <c r="O19" i="19"/>
  <c r="O26" i="19"/>
  <c r="O28" i="19"/>
  <c r="O6" i="19"/>
  <c r="O17" i="19"/>
  <c r="O24" i="19"/>
  <c r="O16" i="19"/>
  <c r="O20" i="19"/>
  <c r="O4" i="19"/>
  <c r="O27" i="19"/>
  <c r="O25" i="19"/>
  <c r="O23" i="19"/>
  <c r="O7" i="19"/>
  <c r="O33" i="19"/>
  <c r="O30" i="19"/>
  <c r="P22" i="19"/>
  <c r="P31" i="19"/>
  <c r="P29" i="19"/>
  <c r="P32" i="19"/>
  <c r="P24" i="19"/>
  <c r="P28" i="19"/>
  <c r="P27" i="19"/>
  <c r="P10" i="19"/>
  <c r="P8" i="19"/>
  <c r="P4" i="19"/>
  <c r="P7" i="19"/>
  <c r="P6" i="19"/>
  <c r="P33" i="19"/>
  <c r="P25" i="19"/>
  <c r="P26" i="19"/>
  <c r="P5" i="19"/>
  <c r="P19" i="19"/>
  <c r="P11" i="19"/>
  <c r="P18" i="19"/>
  <c r="P20" i="19"/>
  <c r="P15" i="19"/>
  <c r="P21" i="19"/>
  <c r="P16" i="19"/>
  <c r="P30" i="19"/>
  <c r="P13" i="19"/>
  <c r="P14" i="19"/>
  <c r="P17" i="19"/>
  <c r="P12" i="19"/>
  <c r="P23" i="19"/>
  <c r="P9" i="19"/>
  <c r="S24" i="19"/>
  <c r="S9" i="19"/>
  <c r="S4" i="19"/>
  <c r="S17" i="19"/>
  <c r="S20" i="19"/>
  <c r="S18" i="19"/>
  <c r="S16" i="19"/>
  <c r="S26" i="19"/>
  <c r="S22" i="19"/>
  <c r="S29" i="19"/>
  <c r="S8" i="19"/>
  <c r="S7" i="19"/>
  <c r="S13" i="19"/>
  <c r="S27" i="19"/>
  <c r="S25" i="19"/>
  <c r="S14" i="19"/>
  <c r="S33" i="19"/>
  <c r="S28" i="19"/>
  <c r="S15" i="19"/>
  <c r="S30" i="19"/>
  <c r="S5" i="19"/>
  <c r="S19" i="19"/>
  <c r="S21" i="19"/>
  <c r="S11" i="19"/>
  <c r="S12" i="19"/>
  <c r="S31" i="19"/>
  <c r="S10" i="19"/>
  <c r="S23" i="19"/>
  <c r="S6" i="19"/>
  <c r="S32" i="19"/>
  <c r="T8" i="19"/>
  <c r="T21" i="19"/>
  <c r="T13" i="19"/>
  <c r="T15" i="19"/>
  <c r="T20" i="19"/>
  <c r="T16" i="19"/>
  <c r="T26" i="19"/>
  <c r="T18" i="19"/>
  <c r="T10" i="19"/>
  <c r="T4" i="19"/>
  <c r="T7" i="19"/>
  <c r="T14" i="19"/>
  <c r="T9" i="19"/>
  <c r="T29" i="19"/>
  <c r="T28" i="19"/>
  <c r="T31" i="19"/>
  <c r="T27" i="19"/>
  <c r="T25" i="19"/>
  <c r="T33" i="19"/>
  <c r="T17" i="19"/>
  <c r="T11" i="19"/>
  <c r="T6" i="19"/>
  <c r="T12" i="19"/>
  <c r="T32" i="19"/>
  <c r="T30" i="19"/>
  <c r="T5" i="19"/>
  <c r="T22" i="19"/>
  <c r="T24" i="19"/>
  <c r="T19" i="19"/>
  <c r="T23" i="19"/>
  <c r="R8" i="19"/>
  <c r="R4" i="19"/>
  <c r="R33" i="19"/>
  <c r="R26" i="19"/>
  <c r="R14" i="19"/>
  <c r="R28" i="19"/>
  <c r="R7" i="19"/>
  <c r="R13" i="19"/>
  <c r="R27" i="19"/>
  <c r="R29" i="19"/>
  <c r="R24" i="19"/>
  <c r="R31" i="19"/>
  <c r="R18" i="19"/>
  <c r="R20" i="19"/>
  <c r="R22" i="19"/>
  <c r="R25" i="19"/>
  <c r="R23" i="19"/>
  <c r="R10" i="19"/>
  <c r="R6" i="19"/>
  <c r="R5" i="19"/>
  <c r="R16" i="19"/>
  <c r="R12" i="19"/>
  <c r="R15" i="19"/>
  <c r="R21" i="19"/>
  <c r="R17" i="19"/>
  <c r="R19" i="19"/>
  <c r="R11" i="19"/>
  <c r="R30" i="19"/>
  <c r="R32" i="19"/>
  <c r="R9" i="19"/>
  <c r="N31" i="19"/>
  <c r="N29" i="19"/>
  <c r="N28" i="19"/>
  <c r="N13" i="19"/>
  <c r="N8" i="19"/>
  <c r="N23" i="19"/>
  <c r="N30" i="19"/>
  <c r="N12" i="19"/>
  <c r="N4" i="19"/>
  <c r="N25" i="19"/>
  <c r="N22" i="19"/>
  <c r="N5" i="19"/>
  <c r="N18" i="19"/>
  <c r="N17" i="19"/>
  <c r="N19" i="19"/>
  <c r="N15" i="19"/>
  <c r="N11" i="19"/>
  <c r="N16" i="19"/>
  <c r="N26" i="19"/>
  <c r="N20" i="19"/>
  <c r="N9" i="19"/>
  <c r="N24" i="19"/>
  <c r="N10" i="19"/>
  <c r="N7" i="19"/>
  <c r="N33" i="19"/>
  <c r="N14" i="19"/>
  <c r="N6" i="19"/>
  <c r="N32" i="19"/>
  <c r="N27" i="19"/>
  <c r="N21" i="19"/>
  <c r="D44" i="19"/>
  <c r="F44" i="19"/>
  <c r="E44" i="19"/>
  <c r="D70" i="19"/>
  <c r="E70" i="19"/>
  <c r="F70" i="19"/>
  <c r="D64" i="19"/>
  <c r="F64" i="19"/>
  <c r="E64" i="19"/>
  <c r="D52" i="19"/>
  <c r="E52" i="19"/>
  <c r="F52" i="19"/>
  <c r="D49" i="19"/>
  <c r="E49" i="19"/>
  <c r="F49" i="19"/>
  <c r="D48" i="19"/>
  <c r="E48" i="19"/>
  <c r="F48" i="19"/>
  <c r="D68" i="19"/>
  <c r="E68" i="19"/>
  <c r="F68" i="19"/>
  <c r="D50" i="19"/>
  <c r="E50" i="19"/>
  <c r="F50" i="19"/>
  <c r="D66" i="19"/>
  <c r="E66" i="19"/>
  <c r="F66" i="19"/>
  <c r="D43" i="19"/>
  <c r="E43" i="19"/>
  <c r="F43" i="19"/>
  <c r="D53" i="19"/>
  <c r="E53" i="19"/>
  <c r="F53" i="19"/>
  <c r="D67" i="19"/>
  <c r="E67" i="19"/>
  <c r="F67" i="19"/>
  <c r="D45" i="19"/>
  <c r="E45" i="19"/>
  <c r="F45" i="19"/>
  <c r="D65" i="19"/>
  <c r="E65" i="19"/>
  <c r="F65" i="19"/>
  <c r="D72" i="19"/>
  <c r="E72" i="19"/>
  <c r="F72" i="19"/>
  <c r="D54" i="19"/>
  <c r="F54" i="19"/>
  <c r="E54" i="19"/>
  <c r="D69" i="19"/>
  <c r="E69" i="19"/>
  <c r="F69" i="19"/>
  <c r="D71" i="19"/>
  <c r="F71" i="19"/>
  <c r="E71" i="19"/>
  <c r="D59" i="19"/>
  <c r="E59" i="19"/>
  <c r="F59" i="19"/>
  <c r="D63" i="19"/>
  <c r="E63" i="19"/>
  <c r="F63" i="19"/>
  <c r="D47" i="19"/>
  <c r="E47" i="19"/>
  <c r="F47" i="19"/>
  <c r="D58" i="19"/>
  <c r="E58" i="19"/>
  <c r="F58" i="19"/>
  <c r="D55" i="19"/>
  <c r="F55" i="19"/>
  <c r="E55" i="19"/>
  <c r="D60" i="19"/>
  <c r="E60" i="19"/>
  <c r="F60" i="19"/>
  <c r="D56" i="19"/>
  <c r="E56" i="19"/>
  <c r="F56" i="19"/>
  <c r="D62" i="19"/>
  <c r="F62" i="19"/>
  <c r="E62" i="19"/>
  <c r="D46" i="19"/>
  <c r="E46" i="19"/>
  <c r="F46" i="19"/>
  <c r="D61" i="19"/>
  <c r="E61" i="19"/>
  <c r="F61" i="19"/>
  <c r="D51" i="19"/>
  <c r="E51" i="19"/>
  <c r="F51" i="19"/>
  <c r="D57" i="19"/>
  <c r="E57" i="19"/>
  <c r="F57" i="19"/>
  <c r="X58" i="12"/>
  <c r="A1" i="11"/>
  <c r="H53" i="19" l="1"/>
  <c r="G72" i="19"/>
  <c r="G68" i="19"/>
  <c r="G62" i="19"/>
  <c r="H57" i="19"/>
  <c r="H48" i="19"/>
  <c r="G64" i="19"/>
  <c r="H51" i="19"/>
  <c r="G50" i="19"/>
  <c r="G49" i="19"/>
  <c r="I45" i="19"/>
  <c r="H63" i="19"/>
  <c r="H52" i="19"/>
  <c r="G59" i="19"/>
  <c r="G70" i="19"/>
  <c r="I61" i="19"/>
  <c r="H58" i="19"/>
  <c r="H47" i="19"/>
  <c r="H54" i="19"/>
  <c r="G65" i="19"/>
  <c r="G66" i="19"/>
  <c r="H44" i="19"/>
  <c r="H67" i="19"/>
  <c r="G56" i="19"/>
  <c r="H46" i="19"/>
  <c r="G60" i="19"/>
  <c r="H71" i="19"/>
  <c r="I65" i="19"/>
  <c r="H66" i="19"/>
  <c r="H68" i="19"/>
  <c r="H50" i="19"/>
  <c r="H64" i="19"/>
  <c r="G63" i="19"/>
  <c r="H59" i="19"/>
  <c r="H62" i="19"/>
  <c r="G53" i="19"/>
  <c r="G67" i="19"/>
  <c r="H49" i="19"/>
  <c r="H56" i="19"/>
  <c r="G52" i="19"/>
  <c r="G57" i="19"/>
  <c r="G48" i="19"/>
  <c r="H72" i="19"/>
  <c r="G45" i="19"/>
  <c r="G69" i="19"/>
  <c r="G51" i="19"/>
  <c r="G61" i="19"/>
  <c r="I60" i="19"/>
  <c r="H45" i="19"/>
  <c r="H69" i="19"/>
  <c r="H61" i="19"/>
  <c r="H60" i="19"/>
  <c r="G71" i="19"/>
  <c r="I54" i="19"/>
  <c r="G55" i="19"/>
  <c r="G54" i="19"/>
  <c r="G58" i="19"/>
  <c r="G47" i="19"/>
  <c r="H55" i="19"/>
  <c r="H70" i="19"/>
  <c r="G44" i="19"/>
  <c r="H65" i="19"/>
  <c r="I68" i="19"/>
  <c r="I57" i="19"/>
  <c r="I64" i="19"/>
  <c r="I62" i="19"/>
  <c r="I67" i="19"/>
  <c r="I56" i="19"/>
  <c r="I44" i="19"/>
  <c r="I63" i="19"/>
  <c r="I69" i="19"/>
  <c r="I46" i="19"/>
  <c r="I47" i="19"/>
  <c r="I71" i="19"/>
  <c r="I53" i="19"/>
  <c r="I51" i="19"/>
  <c r="I55" i="19"/>
  <c r="I52" i="19"/>
  <c r="I50" i="19"/>
  <c r="I48" i="19"/>
  <c r="I72" i="19"/>
  <c r="I59" i="19"/>
  <c r="I49" i="19"/>
  <c r="I58" i="19"/>
  <c r="I66" i="19"/>
  <c r="I70" i="19"/>
  <c r="G46" i="19"/>
  <c r="Y2" i="16"/>
  <c r="I23" i="16" s="1"/>
  <c r="M8" i="17"/>
  <c r="W8" i="17"/>
  <c r="U8" i="17"/>
  <c r="S8" i="17"/>
  <c r="Q8" i="17"/>
  <c r="O8" i="17"/>
  <c r="N44" i="12"/>
  <c r="T47" i="12"/>
  <c r="Q47" i="12"/>
  <c r="N47" i="12"/>
  <c r="T44" i="12"/>
  <c r="Q44" i="12"/>
  <c r="B3" i="17"/>
  <c r="Z38" i="12"/>
  <c r="D2" i="17"/>
  <c r="AB37" i="12"/>
  <c r="A1" i="17"/>
  <c r="B1" i="12"/>
  <c r="S52" i="11"/>
  <c r="S51" i="11"/>
  <c r="P5" i="17"/>
  <c r="AD8" i="16" l="1"/>
  <c r="AD7" i="16"/>
  <c r="AL7" i="16" l="1"/>
  <c r="AL6" i="16" s="1"/>
  <c r="V7" i="16"/>
  <c r="W7" i="16"/>
  <c r="AA2" i="16"/>
  <c r="Z2" i="16"/>
  <c r="G15" i="16" l="1"/>
  <c r="I15" i="16" s="1"/>
  <c r="D25" i="16" l="1"/>
  <c r="D26" i="16"/>
  <c r="D27" i="16"/>
  <c r="D28" i="16"/>
  <c r="D32" i="16"/>
  <c r="D33" i="16"/>
  <c r="D34" i="16"/>
  <c r="C33" i="16"/>
  <c r="C34" i="16"/>
  <c r="C24" i="16"/>
  <c r="C23" i="16" s="1"/>
  <c r="S15" i="16" s="1"/>
  <c r="D24" i="16"/>
  <c r="S22" i="16" l="1"/>
  <c r="S21" i="16"/>
  <c r="C2" i="19"/>
  <c r="L3" i="19"/>
  <c r="L4" i="19" s="1"/>
  <c r="J3" i="19"/>
  <c r="J4" i="19" s="1"/>
  <c r="S23" i="16"/>
  <c r="S24" i="16"/>
  <c r="S25" i="16"/>
  <c r="S26" i="16"/>
  <c r="S27" i="16"/>
  <c r="S16" i="16"/>
  <c r="S17" i="16"/>
  <c r="S18" i="16"/>
  <c r="S19" i="16"/>
  <c r="S20" i="16"/>
  <c r="G23" i="16"/>
  <c r="K3" i="19"/>
  <c r="H23" i="16"/>
  <c r="D23" i="16"/>
  <c r="E23" i="16" s="1"/>
  <c r="P33" i="16" s="1"/>
  <c r="R27" i="16" l="1"/>
  <c r="R15" i="16"/>
  <c r="O33" i="16"/>
  <c r="N33" i="16" s="1"/>
  <c r="O34" i="16"/>
  <c r="N34" i="16" s="1"/>
  <c r="O35" i="16"/>
  <c r="N35" i="16" s="1"/>
  <c r="J26" i="19"/>
  <c r="J10" i="19"/>
  <c r="J31" i="19"/>
  <c r="J32" i="19"/>
  <c r="J33" i="19"/>
  <c r="J16" i="19"/>
  <c r="J18" i="19"/>
  <c r="J23" i="19"/>
  <c r="J6" i="19"/>
  <c r="J22" i="19"/>
  <c r="J8" i="19"/>
  <c r="J25" i="19"/>
  <c r="J5" i="19"/>
  <c r="J28" i="19"/>
  <c r="J7" i="19"/>
  <c r="J12" i="19"/>
  <c r="J30" i="19"/>
  <c r="J13" i="19"/>
  <c r="J15" i="19"/>
  <c r="J14" i="19"/>
  <c r="J17" i="19"/>
  <c r="J19" i="19"/>
  <c r="J21" i="19"/>
  <c r="J27" i="19"/>
  <c r="J20" i="19"/>
  <c r="J9" i="19"/>
  <c r="J29" i="19"/>
  <c r="J24" i="19"/>
  <c r="J11" i="19"/>
  <c r="L29" i="19"/>
  <c r="L6" i="19"/>
  <c r="L27" i="19"/>
  <c r="L5" i="19"/>
  <c r="L25" i="19"/>
  <c r="L17" i="19"/>
  <c r="L22" i="19"/>
  <c r="L16" i="19"/>
  <c r="L21" i="19"/>
  <c r="L19" i="19"/>
  <c r="L32" i="19"/>
  <c r="L26" i="19"/>
  <c r="L12" i="19"/>
  <c r="L30" i="19"/>
  <c r="L20" i="19"/>
  <c r="L18" i="19"/>
  <c r="L8" i="19"/>
  <c r="L28" i="19"/>
  <c r="L23" i="19"/>
  <c r="L7" i="19"/>
  <c r="L14" i="19"/>
  <c r="L33" i="19"/>
  <c r="L13" i="19"/>
  <c r="L31" i="19"/>
  <c r="L9" i="19"/>
  <c r="L15" i="19"/>
  <c r="L24" i="19"/>
  <c r="L10" i="19"/>
  <c r="L11" i="19"/>
  <c r="K4" i="19"/>
  <c r="A4" i="19" s="1"/>
  <c r="K9" i="19"/>
  <c r="K16" i="19"/>
  <c r="K8" i="19"/>
  <c r="K14" i="19"/>
  <c r="K6" i="19"/>
  <c r="K33" i="19"/>
  <c r="K5" i="19"/>
  <c r="K13" i="19"/>
  <c r="K29" i="19"/>
  <c r="K32" i="19"/>
  <c r="K31" i="19"/>
  <c r="K25" i="19"/>
  <c r="K11" i="19"/>
  <c r="K24" i="19"/>
  <c r="K30" i="19"/>
  <c r="K10" i="19"/>
  <c r="K21" i="19"/>
  <c r="K20" i="19"/>
  <c r="K19" i="19"/>
  <c r="K18" i="19"/>
  <c r="K12" i="19"/>
  <c r="K28" i="19"/>
  <c r="K15" i="19"/>
  <c r="K27" i="19"/>
  <c r="K26" i="19"/>
  <c r="K17" i="19"/>
  <c r="K7" i="19"/>
  <c r="K23" i="19"/>
  <c r="K22" i="19"/>
  <c r="R26" i="16"/>
  <c r="R24" i="16"/>
  <c r="R25" i="16"/>
  <c r="R22" i="16"/>
  <c r="R23" i="16"/>
  <c r="R20" i="16"/>
  <c r="R21" i="16"/>
  <c r="R19" i="16"/>
  <c r="R17" i="16"/>
  <c r="R18" i="16"/>
  <c r="R16" i="16"/>
  <c r="AO7" i="16"/>
  <c r="AP7" i="16" s="1"/>
  <c r="AO6" i="16"/>
  <c r="AP6" i="16" s="1"/>
  <c r="A15" i="19" l="1"/>
  <c r="A30" i="19"/>
  <c r="E30" i="19" s="1"/>
  <c r="A13" i="19"/>
  <c r="D13" i="19" s="1"/>
  <c r="A24" i="19"/>
  <c r="D24" i="19" s="1"/>
  <c r="A6" i="19"/>
  <c r="D6" i="19" s="1"/>
  <c r="A9" i="19"/>
  <c r="E9" i="19" s="1"/>
  <c r="A31" i="19"/>
  <c r="F31" i="19" s="1"/>
  <c r="A12" i="19"/>
  <c r="D12" i="19" s="1"/>
  <c r="A11" i="19"/>
  <c r="F11" i="19" s="1"/>
  <c r="A27" i="19"/>
  <c r="D27" i="19" s="1"/>
  <c r="A7" i="19"/>
  <c r="D7" i="19" s="1"/>
  <c r="A28" i="19"/>
  <c r="F28" i="19" s="1"/>
  <c r="A5" i="19"/>
  <c r="A25" i="19"/>
  <c r="F25" i="19" s="1"/>
  <c r="A8" i="19"/>
  <c r="D8" i="19" s="1"/>
  <c r="A22" i="19"/>
  <c r="F22" i="19" s="1"/>
  <c r="A23" i="19"/>
  <c r="E23" i="19" s="1"/>
  <c r="A29" i="19"/>
  <c r="D29" i="19" s="1"/>
  <c r="A18" i="19"/>
  <c r="E18" i="19" s="1"/>
  <c r="A16" i="19"/>
  <c r="D16" i="19" s="1"/>
  <c r="A20" i="19"/>
  <c r="D20" i="19" s="1"/>
  <c r="A33" i="19"/>
  <c r="D33" i="19" s="1"/>
  <c r="A32" i="19"/>
  <c r="E32" i="19" s="1"/>
  <c r="A21" i="19"/>
  <c r="D21" i="19" s="1"/>
  <c r="A19" i="19"/>
  <c r="E19" i="19" s="1"/>
  <c r="A10" i="19"/>
  <c r="D10" i="19" s="1"/>
  <c r="A17" i="19"/>
  <c r="D17" i="19" s="1"/>
  <c r="A26" i="19"/>
  <c r="F26" i="19" s="1"/>
  <c r="A14" i="19"/>
  <c r="E14" i="19" s="1"/>
  <c r="D4" i="19"/>
  <c r="H43" i="19"/>
  <c r="G43" i="19"/>
  <c r="I43" i="19"/>
  <c r="L27" i="16"/>
  <c r="M27" i="16" s="1"/>
  <c r="N27" i="16"/>
  <c r="O27" i="16" s="1"/>
  <c r="L28" i="16"/>
  <c r="M28" i="16" s="1"/>
  <c r="N28" i="16"/>
  <c r="O28" i="16" s="1"/>
  <c r="N15" i="16"/>
  <c r="O15" i="16" s="1"/>
  <c r="L16" i="16"/>
  <c r="M16" i="16" s="1"/>
  <c r="N16" i="16"/>
  <c r="O16" i="16" s="1"/>
  <c r="L17" i="16"/>
  <c r="M17" i="16" s="1"/>
  <c r="N17" i="16"/>
  <c r="O17" i="16" s="1"/>
  <c r="L18" i="16"/>
  <c r="M18" i="16" s="1"/>
  <c r="N18" i="16"/>
  <c r="O18" i="16" s="1"/>
  <c r="L19" i="16"/>
  <c r="M19" i="16" s="1"/>
  <c r="N19" i="16"/>
  <c r="O19" i="16" s="1"/>
  <c r="L20" i="16"/>
  <c r="M20" i="16" s="1"/>
  <c r="N20" i="16"/>
  <c r="O20" i="16" s="1"/>
  <c r="L21" i="16"/>
  <c r="M21" i="16" s="1"/>
  <c r="N21" i="16"/>
  <c r="O21" i="16" s="1"/>
  <c r="L22" i="16"/>
  <c r="M22" i="16" s="1"/>
  <c r="N22" i="16"/>
  <c r="O22" i="16" s="1"/>
  <c r="L23" i="16"/>
  <c r="M23" i="16" s="1"/>
  <c r="N23" i="16"/>
  <c r="O23" i="16" s="1"/>
  <c r="L24" i="16"/>
  <c r="M24" i="16" s="1"/>
  <c r="N24" i="16"/>
  <c r="O24" i="16" s="1"/>
  <c r="L25" i="16"/>
  <c r="M25" i="16" s="1"/>
  <c r="N25" i="16"/>
  <c r="O25" i="16" s="1"/>
  <c r="L26" i="16"/>
  <c r="M26" i="16" s="1"/>
  <c r="N26" i="16"/>
  <c r="O26" i="16" s="1"/>
  <c r="L15" i="16"/>
  <c r="M15" i="16" s="1"/>
  <c r="AM7" i="16"/>
  <c r="AN7" i="16" s="1"/>
  <c r="AM8" i="16"/>
  <c r="AN8" i="16" s="1"/>
  <c r="Q9" i="16"/>
  <c r="P10" i="16"/>
  <c r="Q10" i="16" s="1"/>
  <c r="P11" i="16"/>
  <c r="Q11" i="16" s="1"/>
  <c r="P12" i="16"/>
  <c r="Q12" i="16" s="1"/>
  <c r="AM6" i="16"/>
  <c r="AN6" i="16" s="1"/>
  <c r="AM3" i="16"/>
  <c r="AM2" i="16" s="1"/>
  <c r="AN2" i="16" s="1"/>
  <c r="AN4" i="16" s="1"/>
  <c r="D15" i="19" l="1"/>
  <c r="D5" i="19"/>
  <c r="F6" i="19"/>
  <c r="E6" i="19"/>
  <c r="E27" i="19"/>
  <c r="F27" i="19"/>
  <c r="F33" i="19"/>
  <c r="E33" i="19"/>
  <c r="E25" i="19"/>
  <c r="D25" i="19"/>
  <c r="D32" i="19"/>
  <c r="F32" i="19"/>
  <c r="D26" i="19"/>
  <c r="E26" i="19"/>
  <c r="D28" i="19"/>
  <c r="E28" i="19"/>
  <c r="E5" i="19"/>
  <c r="F29" i="19"/>
  <c r="E29" i="19"/>
  <c r="D19" i="19"/>
  <c r="F19" i="19"/>
  <c r="E16" i="19"/>
  <c r="F5" i="19"/>
  <c r="F16" i="19"/>
  <c r="E24" i="19"/>
  <c r="F23" i="19"/>
  <c r="D18" i="19"/>
  <c r="F18" i="19"/>
  <c r="F24" i="19"/>
  <c r="D23" i="19"/>
  <c r="E12" i="19"/>
  <c r="F12" i="19"/>
  <c r="E4" i="19"/>
  <c r="E13" i="19"/>
  <c r="D9" i="19"/>
  <c r="F4" i="19"/>
  <c r="E22" i="19"/>
  <c r="F9" i="19"/>
  <c r="F13" i="19"/>
  <c r="E10" i="19"/>
  <c r="E15" i="19"/>
  <c r="D14" i="19"/>
  <c r="F10" i="19"/>
  <c r="E21" i="19"/>
  <c r="E7" i="19"/>
  <c r="E20" i="19"/>
  <c r="F8" i="19"/>
  <c r="F7" i="19"/>
  <c r="E8" i="19"/>
  <c r="F14" i="19"/>
  <c r="D22" i="19"/>
  <c r="F15" i="19"/>
  <c r="F30" i="19"/>
  <c r="D30" i="19"/>
  <c r="D11" i="19"/>
  <c r="E11" i="19"/>
  <c r="E31" i="19"/>
  <c r="F21" i="19"/>
  <c r="E17" i="19"/>
  <c r="D31" i="19"/>
  <c r="F20" i="19"/>
  <c r="F17" i="19"/>
  <c r="AO4" i="16"/>
  <c r="AF29" i="11" s="1"/>
  <c r="AE29" i="11"/>
  <c r="Q3" i="17"/>
  <c r="H11" i="19" l="1"/>
  <c r="H28" i="19"/>
  <c r="G10" i="19"/>
  <c r="H6" i="19"/>
  <c r="H29" i="19"/>
  <c r="I6" i="19"/>
  <c r="H26" i="19"/>
  <c r="I18" i="19"/>
  <c r="G23" i="19"/>
  <c r="G8" i="19"/>
  <c r="I24" i="19"/>
  <c r="G30" i="19"/>
  <c r="H19" i="19"/>
  <c r="I19" i="19"/>
  <c r="H5" i="19"/>
  <c r="G15" i="19"/>
  <c r="I14" i="19"/>
  <c r="H20" i="19"/>
  <c r="H13" i="19"/>
  <c r="H9" i="19"/>
  <c r="H25" i="19"/>
  <c r="G7" i="19"/>
  <c r="H27" i="19"/>
  <c r="G4" i="19"/>
  <c r="H12" i="19"/>
  <c r="H33" i="19"/>
  <c r="G18" i="19"/>
  <c r="G17" i="19"/>
  <c r="G19" i="19"/>
  <c r="H23" i="19"/>
  <c r="I9" i="19"/>
  <c r="H16" i="19"/>
  <c r="G21" i="19"/>
  <c r="H31" i="19"/>
  <c r="H22" i="19"/>
  <c r="G27" i="19"/>
  <c r="G32" i="19"/>
  <c r="G33" i="19"/>
  <c r="G9" i="19"/>
  <c r="G26" i="19"/>
  <c r="G22" i="19"/>
  <c r="H8" i="19"/>
  <c r="G25" i="19"/>
  <c r="G12" i="19"/>
  <c r="G28" i="19"/>
  <c r="H32" i="19"/>
  <c r="G11" i="19"/>
  <c r="G29" i="19"/>
  <c r="H7" i="19"/>
  <c r="I27" i="19"/>
  <c r="H24" i="19"/>
  <c r="G14" i="19"/>
  <c r="H15" i="19"/>
  <c r="G24" i="19"/>
  <c r="G31" i="19"/>
  <c r="H10" i="19"/>
  <c r="G20" i="19"/>
  <c r="H4" i="19"/>
  <c r="H14" i="19"/>
  <c r="I33" i="19"/>
  <c r="G5" i="19"/>
  <c r="H30" i="19"/>
  <c r="H21" i="19"/>
  <c r="I5" i="19"/>
  <c r="G6" i="19"/>
  <c r="G13" i="19"/>
  <c r="H17" i="19"/>
  <c r="I13" i="19"/>
  <c r="G16" i="19"/>
  <c r="H18" i="19"/>
  <c r="I28" i="19"/>
  <c r="I7" i="19"/>
  <c r="I26" i="19"/>
  <c r="I25" i="19"/>
  <c r="I32" i="19"/>
  <c r="I29" i="19"/>
  <c r="I16" i="19"/>
  <c r="I15" i="19"/>
  <c r="I21" i="19"/>
  <c r="I4" i="19"/>
  <c r="I30" i="19"/>
  <c r="I12" i="19"/>
  <c r="I8" i="19"/>
  <c r="I22" i="19"/>
  <c r="I23" i="19"/>
  <c r="I31" i="19"/>
  <c r="I17" i="19"/>
  <c r="I11" i="19"/>
  <c r="I10" i="19"/>
  <c r="I20" i="19"/>
  <c r="X5" i="17"/>
  <c r="U40" i="12"/>
  <c r="T5" i="17"/>
  <c r="U39" i="12"/>
  <c r="U38" i="12"/>
  <c r="G18" i="16" l="1"/>
  <c r="G17" i="16"/>
  <c r="G16" i="16"/>
  <c r="G14" i="16"/>
  <c r="I14" i="16" s="1"/>
  <c r="I19" i="16" s="1"/>
  <c r="AD6" i="16"/>
  <c r="AD5" i="16"/>
  <c r="AD4" i="16"/>
  <c r="AD3" i="16"/>
  <c r="AD2" i="16"/>
  <c r="P30" i="11" s="1"/>
  <c r="G19" i="16"/>
  <c r="P52" i="12" l="1"/>
  <c r="P51" i="12"/>
  <c r="AH38" i="1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<sst xmlns="http://schemas.openxmlformats.org/spreadsheetml/2006/main" count="2575" uniqueCount="1121">
  <si>
    <t>選考区分</t>
    <rPh sb="0" eb="2">
      <t>センコウ</t>
    </rPh>
    <rPh sb="2" eb="4">
      <t>クブン</t>
    </rPh>
    <phoneticPr fontId="1"/>
  </si>
  <si>
    <t>フリガナ</t>
    <phoneticPr fontId="1"/>
  </si>
  <si>
    <t>卒業区分</t>
    <rPh sb="0" eb="2">
      <t>ソツギョウ</t>
    </rPh>
    <rPh sb="2" eb="4">
      <t>クブン</t>
    </rPh>
    <phoneticPr fontId="1"/>
  </si>
  <si>
    <t>大学推薦特別選考</t>
    <rPh sb="0" eb="2">
      <t>ダイガク</t>
    </rPh>
    <rPh sb="2" eb="4">
      <t>スイセン</t>
    </rPh>
    <rPh sb="4" eb="6">
      <t>トクベツ</t>
    </rPh>
    <rPh sb="6" eb="8">
      <t>センコウ</t>
    </rPh>
    <phoneticPr fontId="1"/>
  </si>
  <si>
    <t>免除区分</t>
    <rPh sb="0" eb="2">
      <t>メンジョ</t>
    </rPh>
    <rPh sb="2" eb="4">
      <t>クブン</t>
    </rPh>
    <phoneticPr fontId="1"/>
  </si>
  <si>
    <t>柔道</t>
  </si>
  <si>
    <t>剣道</t>
  </si>
  <si>
    <t>ダンス</t>
  </si>
  <si>
    <t>バレーボール</t>
  </si>
  <si>
    <t>氏名</t>
    <phoneticPr fontId="1"/>
  </si>
  <si>
    <t>最終学校</t>
    <phoneticPr fontId="1"/>
  </si>
  <si>
    <t>郵便番号</t>
    <phoneticPr fontId="1"/>
  </si>
  <si>
    <t>－</t>
    <phoneticPr fontId="1"/>
  </si>
  <si>
    <t>学校コード</t>
    <phoneticPr fontId="1"/>
  </si>
  <si>
    <t>学校名</t>
    <phoneticPr fontId="1"/>
  </si>
  <si>
    <t>生年月日</t>
    <phoneticPr fontId="1"/>
  </si>
  <si>
    <t>年</t>
    <rPh sb="0" eb="1">
      <t>ネン</t>
    </rPh>
    <phoneticPr fontId="1"/>
  </si>
  <si>
    <t>月</t>
    <rPh sb="0" eb="1">
      <t>ツキ</t>
    </rPh>
    <phoneticPr fontId="1"/>
  </si>
  <si>
    <t>日</t>
    <rPh sb="0" eb="1">
      <t>ニチ</t>
    </rPh>
    <phoneticPr fontId="1"/>
  </si>
  <si>
    <t>卒業・修了（見込み）年月</t>
    <phoneticPr fontId="1"/>
  </si>
  <si>
    <t>既に卒業（修了）</t>
    <rPh sb="0" eb="1">
      <t>スデ</t>
    </rPh>
    <phoneticPr fontId="1"/>
  </si>
  <si>
    <t>取得（見込み）教員免許状</t>
    <phoneticPr fontId="1"/>
  </si>
  <si>
    <t>番号</t>
    <rPh sb="0" eb="2">
      <t>バンゴウ</t>
    </rPh>
    <phoneticPr fontId="1"/>
  </si>
  <si>
    <t>取得（見込）年月</t>
    <rPh sb="0" eb="2">
      <t>シュトク</t>
    </rPh>
    <rPh sb="3" eb="5">
      <t>ミコ</t>
    </rPh>
    <rPh sb="6" eb="7">
      <t>ネン</t>
    </rPh>
    <rPh sb="7" eb="8">
      <t>ツキ</t>
    </rPh>
    <phoneticPr fontId="1"/>
  </si>
  <si>
    <t>元号</t>
    <rPh sb="0" eb="2">
      <t>ゲンゴウ</t>
    </rPh>
    <phoneticPr fontId="1"/>
  </si>
  <si>
    <t>教職経験の状況</t>
    <phoneticPr fontId="1"/>
  </si>
  <si>
    <t>校種
職種</t>
    <rPh sb="3" eb="5">
      <t>ショクシュ</t>
    </rPh>
    <phoneticPr fontId="1"/>
  </si>
  <si>
    <t>種別</t>
    <phoneticPr fontId="1"/>
  </si>
  <si>
    <t>あり</t>
    <phoneticPr fontId="1"/>
  </si>
  <si>
    <t>年度</t>
    <phoneticPr fontId="1"/>
  </si>
  <si>
    <t>当該年度の
主な勤務先名称</t>
    <rPh sb="0" eb="2">
      <t>トウガイ</t>
    </rPh>
    <rPh sb="2" eb="4">
      <t>ネンド</t>
    </rPh>
    <rPh sb="6" eb="7">
      <t>オモ</t>
    </rPh>
    <rPh sb="8" eb="11">
      <t>キンムサキ</t>
    </rPh>
    <rPh sb="11" eb="13">
      <t>メイショウ</t>
    </rPh>
    <phoneticPr fontId="1"/>
  </si>
  <si>
    <t>職種
コード</t>
    <rPh sb="0" eb="2">
      <t>ショクシュ</t>
    </rPh>
    <phoneticPr fontId="1"/>
  </si>
  <si>
    <t>一般選考</t>
    <rPh sb="0" eb="2">
      <t>イッパン</t>
    </rPh>
    <rPh sb="2" eb="4">
      <t>センコウ</t>
    </rPh>
    <phoneticPr fontId="1"/>
  </si>
  <si>
    <t>電話番号</t>
    <phoneticPr fontId="1"/>
  </si>
  <si>
    <t>自宅</t>
    <rPh sb="0" eb="2">
      <t>ジタク</t>
    </rPh>
    <phoneticPr fontId="1"/>
  </si>
  <si>
    <t>携帯電話</t>
    <rPh sb="0" eb="2">
      <t>ケイタイ</t>
    </rPh>
    <rPh sb="2" eb="4">
      <t>デンワ</t>
    </rPh>
    <phoneticPr fontId="1"/>
  </si>
  <si>
    <t>３つのうち
１つを選ぶ</t>
    <phoneticPr fontId="1"/>
  </si>
  <si>
    <t>現住所</t>
    <phoneticPr fontId="1"/>
  </si>
  <si>
    <t>学部名・専攻名等　　</t>
    <rPh sb="0" eb="3">
      <t>ガクブメイ</t>
    </rPh>
    <rPh sb="7" eb="8">
      <t>ナド</t>
    </rPh>
    <phoneticPr fontId="1"/>
  </si>
  <si>
    <t>志願区分</t>
    <rPh sb="0" eb="2">
      <t>シガン</t>
    </rPh>
    <rPh sb="2" eb="4">
      <t>クブン</t>
    </rPh>
    <phoneticPr fontId="1"/>
  </si>
  <si>
    <t>学部
コード</t>
    <rPh sb="0" eb="2">
      <t>ガクブ</t>
    </rPh>
    <phoneticPr fontId="1"/>
  </si>
  <si>
    <r>
      <t>実技試験</t>
    </r>
    <r>
      <rPr>
        <sz val="8"/>
        <color theme="1"/>
        <rFont val="ＭＳ 明朝"/>
        <family val="1"/>
        <charset val="128"/>
      </rPr>
      <t>（該当校種及び教科志願者のみ記入）</t>
    </r>
    <rPh sb="0" eb="4">
      <t>ジツギシケン</t>
    </rPh>
    <rPh sb="5" eb="7">
      <t>ガイトウ</t>
    </rPh>
    <rPh sb="7" eb="9">
      <t>コウシュ</t>
    </rPh>
    <rPh sb="9" eb="10">
      <t>オヨ</t>
    </rPh>
    <rPh sb="11" eb="13">
      <t>キョウカ</t>
    </rPh>
    <rPh sb="13" eb="16">
      <t>シガンシャ</t>
    </rPh>
    <rPh sb="18" eb="20">
      <t>キニュウ</t>
    </rPh>
    <phoneticPr fontId="1"/>
  </si>
  <si>
    <t>名</t>
    <rPh sb="0" eb="1">
      <t>ナ</t>
    </rPh>
    <phoneticPr fontId="1"/>
  </si>
  <si>
    <t>月</t>
    <phoneticPr fontId="1"/>
  </si>
  <si>
    <t>取得
コード</t>
    <rPh sb="0" eb="2">
      <t>シュトク</t>
    </rPh>
    <phoneticPr fontId="1"/>
  </si>
  <si>
    <t>市外局番から記入すること</t>
    <phoneticPr fontId="1"/>
  </si>
  <si>
    <t>一般採用枠</t>
    <phoneticPr fontId="1"/>
  </si>
  <si>
    <t>第１希望</t>
    <rPh sb="0" eb="1">
      <t>ダイ</t>
    </rPh>
    <rPh sb="2" eb="4">
      <t>キボウ</t>
    </rPh>
    <phoneticPr fontId="1"/>
  </si>
  <si>
    <t>北部採用枠</t>
    <phoneticPr fontId="1"/>
  </si>
  <si>
    <t>職種
コード</t>
    <phoneticPr fontId="1"/>
  </si>
  <si>
    <t>教職経験
の有無</t>
    <phoneticPr fontId="1"/>
  </si>
  <si>
    <t>なし</t>
    <phoneticPr fontId="1"/>
  </si>
  <si>
    <t>市･区･郡･町･村名</t>
    <rPh sb="0" eb="1">
      <t>シ</t>
    </rPh>
    <rPh sb="2" eb="3">
      <t>ク</t>
    </rPh>
    <rPh sb="4" eb="5">
      <t>グン</t>
    </rPh>
    <rPh sb="6" eb="7">
      <t>チョウ</t>
    </rPh>
    <rPh sb="8" eb="9">
      <t>ムラ</t>
    </rPh>
    <rPh sb="9" eb="10">
      <t>メイ</t>
    </rPh>
    <phoneticPr fontId="1"/>
  </si>
  <si>
    <t>字･町名、丁目、番地、号地</t>
    <rPh sb="0" eb="1">
      <t>アザ</t>
    </rPh>
    <rPh sb="2" eb="3">
      <t>マチ</t>
    </rPh>
    <rPh sb="3" eb="4">
      <t>メイ</t>
    </rPh>
    <rPh sb="5" eb="7">
      <t>チョウメ</t>
    </rPh>
    <rPh sb="8" eb="10">
      <t>バンチ</t>
    </rPh>
    <rPh sb="11" eb="13">
      <t>ゴウチ</t>
    </rPh>
    <phoneticPr fontId="1"/>
  </si>
  <si>
    <t>マンション･アパート名、棟･室番号、様方等</t>
    <rPh sb="10" eb="11">
      <t>メイ</t>
    </rPh>
    <rPh sb="12" eb="13">
      <t>トウ</t>
    </rPh>
    <rPh sb="14" eb="15">
      <t>シツ</t>
    </rPh>
    <rPh sb="15" eb="17">
      <t>バンゴウ</t>
    </rPh>
    <rPh sb="18" eb="19">
      <t>サマ</t>
    </rPh>
    <rPh sb="19" eb="20">
      <t>カタ</t>
    </rPh>
    <rPh sb="20" eb="21">
      <t>トウ</t>
    </rPh>
    <phoneticPr fontId="1"/>
  </si>
  <si>
    <t>中・高外国語（英語）</t>
    <rPh sb="0" eb="1">
      <t>チュウ</t>
    </rPh>
    <rPh sb="2" eb="3">
      <t>コウ</t>
    </rPh>
    <rPh sb="3" eb="6">
      <t>ガイコクゴ</t>
    </rPh>
    <rPh sb="7" eb="9">
      <t>エイゴ</t>
    </rPh>
    <phoneticPr fontId="1"/>
  </si>
  <si>
    <t>都道府県コード</t>
    <rPh sb="0" eb="2">
      <t>トドウ</t>
    </rPh>
    <phoneticPr fontId="1"/>
  </si>
  <si>
    <t>京都府「教師力養成講座」修了者に係る大学推薦特別選考</t>
    <rPh sb="0" eb="3">
      <t>キョウトフ</t>
    </rPh>
    <rPh sb="4" eb="6">
      <t>キョウシ</t>
    </rPh>
    <rPh sb="6" eb="7">
      <t>チカラ</t>
    </rPh>
    <rPh sb="7" eb="9">
      <t>ヨウセイ</t>
    </rPh>
    <rPh sb="9" eb="11">
      <t>コウザ</t>
    </rPh>
    <rPh sb="12" eb="15">
      <t>シュウリョウシャ</t>
    </rPh>
    <rPh sb="16" eb="17">
      <t>カカ</t>
    </rPh>
    <rPh sb="18" eb="20">
      <t>ダイガク</t>
    </rPh>
    <rPh sb="20" eb="22">
      <t>スイセン</t>
    </rPh>
    <rPh sb="22" eb="24">
      <t>トクベツ</t>
    </rPh>
    <rPh sb="24" eb="26">
      <t>センコウ</t>
    </rPh>
    <phoneticPr fontId="1"/>
  </si>
  <si>
    <t>（</t>
    <phoneticPr fontId="1"/>
  </si>
  <si>
    <t>）</t>
    <phoneticPr fontId="1"/>
  </si>
  <si>
    <t>教科(科目)
・領域</t>
    <rPh sb="0" eb="2">
      <t>キョウカ</t>
    </rPh>
    <rPh sb="3" eb="5">
      <t>カモク</t>
    </rPh>
    <rPh sb="8" eb="10">
      <t>リョウイキ</t>
    </rPh>
    <phoneticPr fontId="1"/>
  </si>
  <si>
    <t>元号</t>
    <rPh sb="0" eb="2">
      <t>ゲンゴウ</t>
    </rPh>
    <phoneticPr fontId="1"/>
  </si>
  <si>
    <t>年</t>
    <phoneticPr fontId="1"/>
  </si>
  <si>
    <t>月</t>
    <phoneticPr fontId="1"/>
  </si>
  <si>
    <t>加点希望</t>
    <rPh sb="0" eb="2">
      <t>カテン</t>
    </rPh>
    <rPh sb="2" eb="4">
      <t>キボウ</t>
    </rPh>
    <phoneticPr fontId="1"/>
  </si>
  <si>
    <t>希望しない</t>
    <rPh sb="0" eb="2">
      <t>キボウ</t>
    </rPh>
    <phoneticPr fontId="1"/>
  </si>
  <si>
    <t>試験に際して配慮を要する内容</t>
    <phoneticPr fontId="1"/>
  </si>
  <si>
    <t>第２希望</t>
    <phoneticPr fontId="1"/>
  </si>
  <si>
    <t>国際貢献活動等経験者</t>
    <phoneticPr fontId="1"/>
  </si>
  <si>
    <t>小中連携推進枠</t>
    <rPh sb="0" eb="2">
      <t>ショウチュウ</t>
    </rPh>
    <rPh sb="2" eb="4">
      <t>レンケイ</t>
    </rPh>
    <rPh sb="4" eb="6">
      <t>スイシン</t>
    </rPh>
    <phoneticPr fontId="1"/>
  </si>
  <si>
    <r>
      <t>※</t>
    </r>
    <r>
      <rPr>
        <u/>
        <sz val="10"/>
        <color theme="1"/>
        <rFont val="ＭＳ 明朝"/>
        <family val="1"/>
        <charset val="128"/>
      </rPr>
      <t>新しいものから</t>
    </r>
    <r>
      <rPr>
        <sz val="10"/>
        <color theme="1"/>
        <rFont val="ＭＳ 明朝"/>
        <family val="1"/>
        <charset val="128"/>
      </rPr>
      <t>就職年次順に勤務先</t>
    </r>
    <r>
      <rPr>
        <u/>
        <sz val="10"/>
        <color theme="1"/>
        <rFont val="ＭＳ 明朝"/>
        <family val="1"/>
        <charset val="128"/>
      </rPr>
      <t>すべて</t>
    </r>
    <r>
      <rPr>
        <sz val="10"/>
        <color theme="1"/>
        <rFont val="ＭＳ 明朝"/>
        <family val="1"/>
        <charset val="128"/>
      </rPr>
      <t>を記入してください。</t>
    </r>
    <rPh sb="1" eb="2">
      <t>アタラ</t>
    </rPh>
    <rPh sb="8" eb="10">
      <t>シュウショク</t>
    </rPh>
    <rPh sb="10" eb="12">
      <t>ネンジ</t>
    </rPh>
    <rPh sb="12" eb="13">
      <t>ジュン</t>
    </rPh>
    <rPh sb="14" eb="17">
      <t>キンムサキ</t>
    </rPh>
    <rPh sb="21" eb="23">
      <t>キニュウ</t>
    </rPh>
    <phoneticPr fontId="1"/>
  </si>
  <si>
    <t>職　　　　　歴</t>
    <rPh sb="0" eb="1">
      <t>ショク</t>
    </rPh>
    <rPh sb="6" eb="7">
      <t>レキ</t>
    </rPh>
    <phoneticPr fontId="1"/>
  </si>
  <si>
    <t>期　　間</t>
    <rPh sb="0" eb="1">
      <t>キ</t>
    </rPh>
    <rPh sb="3" eb="4">
      <t>アイダ</t>
    </rPh>
    <phoneticPr fontId="1"/>
  </si>
  <si>
    <t>勤　　務　　先</t>
    <rPh sb="0" eb="1">
      <t>ツトム</t>
    </rPh>
    <rPh sb="3" eb="4">
      <t>ツトム</t>
    </rPh>
    <rPh sb="6" eb="7">
      <t>サキ</t>
    </rPh>
    <phoneticPr fontId="1"/>
  </si>
  <si>
    <t>職種・職名等</t>
    <phoneticPr fontId="1"/>
  </si>
  <si>
    <t>教職の場合
教科(科目)等</t>
    <phoneticPr fontId="1"/>
  </si>
  <si>
    <t>正職員・
臨時職員の別</t>
    <phoneticPr fontId="1"/>
  </si>
  <si>
    <t>日から</t>
    <rPh sb="0" eb="1">
      <t>ヒ</t>
    </rPh>
    <phoneticPr fontId="1"/>
  </si>
  <si>
    <t>日まで</t>
    <rPh sb="0" eb="1">
      <t>ヒ</t>
    </rPh>
    <phoneticPr fontId="1"/>
  </si>
  <si>
    <t>月</t>
  </si>
  <si>
    <t>刑罰、処分歴</t>
    <rPh sb="0" eb="2">
      <t>ケイバツ</t>
    </rPh>
    <rPh sb="3" eb="5">
      <t>ショブン</t>
    </rPh>
    <rPh sb="5" eb="6">
      <t>レキ</t>
    </rPh>
    <phoneticPr fontId="1"/>
  </si>
  <si>
    <t>ありの場合、時期及び種類</t>
    <rPh sb="3" eb="5">
      <t>バアイ</t>
    </rPh>
    <rPh sb="6" eb="8">
      <t>ジキ</t>
    </rPh>
    <rPh sb="8" eb="9">
      <t>オヨ</t>
    </rPh>
    <rPh sb="10" eb="12">
      <t>シュルイ</t>
    </rPh>
    <phoneticPr fontId="1"/>
  </si>
  <si>
    <t>日</t>
    <rPh sb="0" eb="1">
      <t>ヒ</t>
    </rPh>
    <phoneticPr fontId="1"/>
  </si>
  <si>
    <t>整理カード</t>
    <rPh sb="0" eb="2">
      <t>セイリ</t>
    </rPh>
    <phoneticPr fontId="1"/>
  </si>
  <si>
    <t>志　願　区　分</t>
    <phoneticPr fontId="1"/>
  </si>
  <si>
    <t>氏名</t>
    <rPh sb="0" eb="2">
      <t>シメイ</t>
    </rPh>
    <phoneticPr fontId="1"/>
  </si>
  <si>
    <t>性別</t>
    <rPh sb="0" eb="2">
      <t>セイベツ</t>
    </rPh>
    <phoneticPr fontId="1"/>
  </si>
  <si>
    <t>一般採用枠</t>
    <rPh sb="0" eb="2">
      <t>イッパン</t>
    </rPh>
    <rPh sb="2" eb="4">
      <t>サイヨウ</t>
    </rPh>
    <rPh sb="4" eb="5">
      <t>ワク</t>
    </rPh>
    <phoneticPr fontId="1"/>
  </si>
  <si>
    <t>選　考　区　分</t>
    <rPh sb="0" eb="1">
      <t>セン</t>
    </rPh>
    <rPh sb="2" eb="3">
      <t>コウ</t>
    </rPh>
    <rPh sb="4" eb="5">
      <t>ク</t>
    </rPh>
    <rPh sb="6" eb="7">
      <t>ブン</t>
    </rPh>
    <phoneticPr fontId="1"/>
  </si>
  <si>
    <t>北部採用枠</t>
    <rPh sb="0" eb="2">
      <t>ホクブ</t>
    </rPh>
    <rPh sb="2" eb="4">
      <t>サイヨウ</t>
    </rPh>
    <rPh sb="4" eb="5">
      <t>ワク</t>
    </rPh>
    <phoneticPr fontId="1"/>
  </si>
  <si>
    <t>小中連携推進枠</t>
    <rPh sb="0" eb="2">
      <t>ショウチュウ</t>
    </rPh>
    <rPh sb="2" eb="4">
      <t>レンケイ</t>
    </rPh>
    <rPh sb="4" eb="7">
      <t>スイシンワク</t>
    </rPh>
    <phoneticPr fontId="1"/>
  </si>
  <si>
    <t>受験番号</t>
    <rPh sb="0" eb="2">
      <t>ジュケン</t>
    </rPh>
    <rPh sb="2" eb="4">
      <t>バンゴウ</t>
    </rPh>
    <phoneticPr fontId="1"/>
  </si>
  <si>
    <t>※</t>
    <phoneticPr fontId="1"/>
  </si>
  <si>
    <t>第２希望</t>
    <rPh sb="0" eb="1">
      <t>ダイ</t>
    </rPh>
    <rPh sb="2" eb="4">
      <t>キボウ</t>
    </rPh>
    <phoneticPr fontId="1"/>
  </si>
  <si>
    <t>免　除　区　分</t>
    <rPh sb="0" eb="1">
      <t>メン</t>
    </rPh>
    <rPh sb="2" eb="3">
      <t>ジョ</t>
    </rPh>
    <rPh sb="4" eb="5">
      <t>ク</t>
    </rPh>
    <rPh sb="6" eb="7">
      <t>ブン</t>
    </rPh>
    <phoneticPr fontId="1"/>
  </si>
  <si>
    <t>大学推薦特別選考</t>
    <phoneticPr fontId="1"/>
  </si>
  <si>
    <t>実技試験</t>
    <phoneticPr fontId="1"/>
  </si>
  <si>
    <t>中・高外国語（英語）</t>
    <phoneticPr fontId="1"/>
  </si>
  <si>
    <t>中高
保体</t>
    <rPh sb="0" eb="1">
      <t>チュウ</t>
    </rPh>
    <rPh sb="1" eb="2">
      <t>コウ</t>
    </rPh>
    <rPh sb="3" eb="5">
      <t>ホタイ</t>
    </rPh>
    <phoneticPr fontId="1"/>
  </si>
  <si>
    <t>国際貢献活動等経験者</t>
    <rPh sb="0" eb="2">
      <t>コクサイ</t>
    </rPh>
    <rPh sb="2" eb="4">
      <t>コウケン</t>
    </rPh>
    <rPh sb="4" eb="6">
      <t>カツドウ</t>
    </rPh>
    <rPh sb="6" eb="7">
      <t>トウ</t>
    </rPh>
    <rPh sb="7" eb="10">
      <t>ケイケンシャ</t>
    </rPh>
    <phoneticPr fontId="1"/>
  </si>
  <si>
    <t>小論文</t>
    <rPh sb="0" eb="3">
      <t>ショウロンブン</t>
    </rPh>
    <phoneticPr fontId="1"/>
  </si>
  <si>
    <t>※記入不要</t>
    <rPh sb="1" eb="3">
      <t>キニュウ</t>
    </rPh>
    <rPh sb="3" eb="5">
      <t>フヨウ</t>
    </rPh>
    <phoneticPr fontId="1"/>
  </si>
  <si>
    <t/>
  </si>
  <si>
    <t>）方 〕</t>
    <phoneticPr fontId="1"/>
  </si>
  <si>
    <t>個人情報利用</t>
    <rPh sb="0" eb="2">
      <t>コジン</t>
    </rPh>
    <rPh sb="2" eb="4">
      <t>ジョウホウ</t>
    </rPh>
    <rPh sb="4" eb="6">
      <t>リヨウ</t>
    </rPh>
    <phoneticPr fontId="1"/>
  </si>
  <si>
    <t>同意する</t>
    <rPh sb="0" eb="2">
      <t>ドウイ</t>
    </rPh>
    <phoneticPr fontId="1"/>
  </si>
  <si>
    <t>同意しない</t>
    <rPh sb="0" eb="2">
      <t>ドウイ</t>
    </rPh>
    <phoneticPr fontId="1"/>
  </si>
  <si>
    <t>任期付き職員免除</t>
    <rPh sb="0" eb="2">
      <t>ニンキ</t>
    </rPh>
    <rPh sb="2" eb="3">
      <t>ツ</t>
    </rPh>
    <rPh sb="4" eb="6">
      <t>ショクイン</t>
    </rPh>
    <rPh sb="6" eb="8">
      <t>メンジョ</t>
    </rPh>
    <phoneticPr fontId="1"/>
  </si>
  <si>
    <t>希望する</t>
    <rPh sb="0" eb="2">
      <t>キボウ</t>
    </rPh>
    <phoneticPr fontId="1"/>
  </si>
  <si>
    <t>刑罰・処分歴</t>
    <rPh sb="0" eb="2">
      <t>ケイバツ</t>
    </rPh>
    <rPh sb="3" eb="5">
      <t>ショブン</t>
    </rPh>
    <rPh sb="5" eb="6">
      <t>レキ</t>
    </rPh>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</si>
  <si>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</si>
  <si>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</si>
  <si>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</si>
  <si>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</si>
  <si>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</si>
  <si>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</si>
  <si>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</si>
  <si>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</si>
  <si>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</si>
  <si>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</si>
  <si>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</si>
  <si>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</si>
  <si>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</si>
  <si>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</si>
  <si>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</si>
  <si>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</si>
  <si>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</si>
  <si>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</si>
  <si>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</si>
  <si>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</si>
  <si>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</si>
  <si>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</si>
  <si>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</si>
  <si>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</si>
  <si>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</si>
  <si>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</si>
  <si>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</si>
  <si>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</si>
  <si>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</si>
  <si>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</si>
  <si>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</si>
  <si>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</si>
  <si>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</si>
  <si>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</si>
  <si>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</si>
  <si>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</si>
  <si>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</si>
  <si>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</si>
  <si>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</si>
  <si>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</si>
  <si>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</si>
  <si>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</si>
  <si>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</si>
  <si>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</si>
  <si>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</si>
  <si>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</si>
  <si>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</si>
  <si>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その他</t>
  </si>
  <si>
    <t>01</t>
  </si>
  <si>
    <t>02</t>
  </si>
  <si>
    <t>03</t>
  </si>
  <si>
    <t>04</t>
  </si>
  <si>
    <t>05</t>
  </si>
  <si>
    <t>06</t>
  </si>
  <si>
    <t>07</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</si>
  <si>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</si>
  <si>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</si>
  <si>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</si>
  <si>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</si>
  <si>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</si>
  <si>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</si>
  <si>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</si>
  <si>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</si>
  <si>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</si>
  <si>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</si>
  <si>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</si>
  <si>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</si>
  <si>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</si>
  <si>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</si>
  <si>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</si>
  <si>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</si>
  <si>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</si>
  <si>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</si>
  <si>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</si>
  <si>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</si>
  <si>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</si>
  <si>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</si>
  <si>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</si>
  <si>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</si>
  <si>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</si>
  <si>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</si>
  <si>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</si>
  <si>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</si>
  <si>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</si>
  <si>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</si>
  <si>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</si>
  <si>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</si>
  <si>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</si>
  <si>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</si>
  <si>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</si>
  <si>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</si>
  <si>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</si>
  <si>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</si>
  <si>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</si>
  <si>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99</t>
  </si>
  <si>
    <t>99</t>
    <phoneticPr fontId="1"/>
  </si>
  <si>
    <t>01</t>
    <phoneticPr fontId="1"/>
  </si>
  <si>
    <t>正式採用の教諭</t>
    <phoneticPr fontId="1"/>
  </si>
  <si>
    <t>正式採用の養護教諭</t>
    <rPh sb="7" eb="9">
      <t>キョウユ</t>
    </rPh>
    <phoneticPr fontId="1"/>
  </si>
  <si>
    <t>02</t>
    <phoneticPr fontId="1"/>
  </si>
  <si>
    <t>正式採用の事務職員</t>
    <phoneticPr fontId="1"/>
  </si>
  <si>
    <t>正式採用の学校栄養職員</t>
    <phoneticPr fontId="1"/>
  </si>
  <si>
    <t>03</t>
    <phoneticPr fontId="1"/>
  </si>
  <si>
    <t>04</t>
    <phoneticPr fontId="1"/>
  </si>
  <si>
    <t>正式採用の実習助手・寄宿舎指導員</t>
    <phoneticPr fontId="1"/>
  </si>
  <si>
    <t>05</t>
    <phoneticPr fontId="1"/>
  </si>
  <si>
    <t>06</t>
    <phoneticPr fontId="1"/>
  </si>
  <si>
    <t>08</t>
    <phoneticPr fontId="1"/>
  </si>
  <si>
    <t>21</t>
    <phoneticPr fontId="1"/>
  </si>
  <si>
    <t>23</t>
    <phoneticPr fontId="1"/>
  </si>
  <si>
    <t>24</t>
    <phoneticPr fontId="1"/>
  </si>
  <si>
    <t>25</t>
    <phoneticPr fontId="1"/>
  </si>
  <si>
    <t>27</t>
    <phoneticPr fontId="1"/>
  </si>
  <si>
    <t>28</t>
    <phoneticPr fontId="1"/>
  </si>
  <si>
    <t>31</t>
    <phoneticPr fontId="1"/>
  </si>
  <si>
    <t>41</t>
    <phoneticPr fontId="1"/>
  </si>
  <si>
    <t>51</t>
  </si>
  <si>
    <t>51</t>
    <phoneticPr fontId="1"/>
  </si>
  <si>
    <t>61</t>
  </si>
  <si>
    <t>61</t>
    <phoneticPr fontId="1"/>
  </si>
  <si>
    <t>正式採用の栄養教諭</t>
    <rPh sb="7" eb="9">
      <t>キョウユ</t>
    </rPh>
    <phoneticPr fontId="1"/>
  </si>
  <si>
    <t>正式採用のその他の学校職員</t>
    <phoneticPr fontId="1"/>
  </si>
  <si>
    <t>常勤（任期付・臨時的任用）・非常勤の講師</t>
    <phoneticPr fontId="1"/>
  </si>
  <si>
    <t>常勤（任期付・臨時的任用）・非常勤の事務職員</t>
    <phoneticPr fontId="1"/>
  </si>
  <si>
    <t>常勤（任期付・臨時的任用）・非常勤の学校栄養職員</t>
    <phoneticPr fontId="1"/>
  </si>
  <si>
    <t>常勤（任期付・臨時的任用） ・非常勤の実習助手・寄宿舎指導員</t>
    <phoneticPr fontId="1"/>
  </si>
  <si>
    <t>特別支援学校の介助職員</t>
    <phoneticPr fontId="1"/>
  </si>
  <si>
    <t>常勤（任期付・臨時的任用） ・非常勤のその他の学校職員</t>
    <phoneticPr fontId="1"/>
  </si>
  <si>
    <t>民間会社の正社員・正職員</t>
    <phoneticPr fontId="1"/>
  </si>
  <si>
    <t>地方公務員（学校職員を除く。）</t>
    <phoneticPr fontId="1"/>
  </si>
  <si>
    <t>国家公務員（学校職員を除く。）</t>
    <phoneticPr fontId="1"/>
  </si>
  <si>
    <t>公社・公団等職員</t>
    <phoneticPr fontId="1"/>
  </si>
  <si>
    <t>その他（学生・アルバイト・自営等）</t>
    <rPh sb="2" eb="3">
      <t>タ</t>
    </rPh>
    <rPh sb="4" eb="6">
      <t>ガクセイ</t>
    </rPh>
    <rPh sb="13" eb="15">
      <t>ジエイ</t>
    </rPh>
    <rPh sb="15" eb="16">
      <t>ナド</t>
    </rPh>
    <phoneticPr fontId="1"/>
  </si>
  <si>
    <t>京都府立特別支援学校</t>
  </si>
  <si>
    <t>京都府立高等学校</t>
    <phoneticPr fontId="1"/>
  </si>
  <si>
    <t>府立中学校</t>
  </si>
  <si>
    <t>公立小・中学校（乙訓教育局管内）</t>
  </si>
  <si>
    <t>公立小・中学校（山城教育局管内）</t>
  </si>
  <si>
    <t>公立小・中・義務教育学校（南丹教育局管内）</t>
  </si>
  <si>
    <t>公立小・中学校（中丹教育局管内）</t>
  </si>
  <si>
    <t>公立小・中学校（丹後教育局管内）</t>
  </si>
  <si>
    <t>京都市立高等学校</t>
  </si>
  <si>
    <t>京都市立総合支援学校</t>
  </si>
  <si>
    <t>京都府内私立小・中・高等学校</t>
  </si>
  <si>
    <t>他府県・指定都市公立小・中・高・特別支援学校</t>
  </si>
  <si>
    <t>京都教育大学附属学校</t>
  </si>
  <si>
    <t>国立大学法人附属小・中・高・特別支援学校</t>
  </si>
  <si>
    <t>その他の勤務地、勤務先</t>
  </si>
  <si>
    <t>大学（国公立の教育学部）</t>
    <phoneticPr fontId="1"/>
  </si>
  <si>
    <t>大学（１以外）</t>
    <phoneticPr fontId="1"/>
  </si>
  <si>
    <t>大学院（修士課程）</t>
    <phoneticPr fontId="1"/>
  </si>
  <si>
    <t>大学院（博士課程）</t>
    <phoneticPr fontId="1"/>
  </si>
  <si>
    <t>大学院（教職大学院）</t>
    <phoneticPr fontId="1"/>
  </si>
  <si>
    <t>大学の専攻科</t>
    <phoneticPr fontId="1"/>
  </si>
  <si>
    <t>短期大学の学科</t>
    <phoneticPr fontId="1"/>
  </si>
  <si>
    <t>その他</t>
    <phoneticPr fontId="1"/>
  </si>
  <si>
    <t>小学</t>
    <rPh sb="0" eb="2">
      <t>ショウガク</t>
    </rPh>
    <phoneticPr fontId="1"/>
  </si>
  <si>
    <t>中学</t>
    <rPh sb="0" eb="2">
      <t>チュウガク</t>
    </rPh>
    <phoneticPr fontId="1"/>
  </si>
  <si>
    <t>高校</t>
    <rPh sb="0" eb="2">
      <t>コウコウ</t>
    </rPh>
    <phoneticPr fontId="1"/>
  </si>
  <si>
    <t>特支</t>
    <rPh sb="0" eb="2">
      <t>トクシ</t>
    </rPh>
    <phoneticPr fontId="1"/>
  </si>
  <si>
    <t>盲学</t>
    <rPh sb="0" eb="1">
      <t>モウ</t>
    </rPh>
    <rPh sb="1" eb="2">
      <t>ガク</t>
    </rPh>
    <phoneticPr fontId="1"/>
  </si>
  <si>
    <t>聾学</t>
    <rPh sb="0" eb="1">
      <t>ロウ</t>
    </rPh>
    <rPh sb="1" eb="2">
      <t>ガク</t>
    </rPh>
    <phoneticPr fontId="1"/>
  </si>
  <si>
    <t>養学</t>
    <rPh sb="0" eb="1">
      <t>ヨウ</t>
    </rPh>
    <rPh sb="1" eb="2">
      <t>マナブ</t>
    </rPh>
    <phoneticPr fontId="1"/>
  </si>
  <si>
    <t>幼稚</t>
    <rPh sb="0" eb="2">
      <t>ヨウチ</t>
    </rPh>
    <phoneticPr fontId="1"/>
  </si>
  <si>
    <t>養教</t>
    <rPh sb="0" eb="2">
      <t>ヨウキョウ</t>
    </rPh>
    <phoneticPr fontId="1"/>
  </si>
  <si>
    <t>栄教</t>
    <rPh sb="0" eb="1">
      <t>サカエ</t>
    </rPh>
    <rPh sb="1" eb="2">
      <t>キョウ</t>
    </rPh>
    <phoneticPr fontId="1"/>
  </si>
  <si>
    <t>司書</t>
    <rPh sb="0" eb="2">
      <t>シショ</t>
    </rPh>
    <phoneticPr fontId="1"/>
  </si>
  <si>
    <t>国立大学法人大学</t>
    <phoneticPr fontId="1"/>
  </si>
  <si>
    <t>京都府</t>
    <rPh sb="0" eb="3">
      <t>キョウトフ</t>
    </rPh>
    <phoneticPr fontId="1"/>
  </si>
  <si>
    <t>小学校</t>
    <rPh sb="0" eb="3">
      <t>ショウガッコウ</t>
    </rPh>
    <phoneticPr fontId="1"/>
  </si>
  <si>
    <t>中国語</t>
    <rPh sb="0" eb="1">
      <t>チュウ</t>
    </rPh>
    <rPh sb="1" eb="3">
      <t>コクゴ</t>
    </rPh>
    <phoneticPr fontId="1"/>
  </si>
  <si>
    <t>中社会</t>
    <rPh sb="0" eb="1">
      <t>チュウ</t>
    </rPh>
    <rPh sb="1" eb="3">
      <t>シャカイ</t>
    </rPh>
    <phoneticPr fontId="1"/>
  </si>
  <si>
    <t>中数学</t>
    <rPh sb="0" eb="1">
      <t>チュウ</t>
    </rPh>
    <rPh sb="1" eb="3">
      <t>スウガク</t>
    </rPh>
    <phoneticPr fontId="1"/>
  </si>
  <si>
    <t>中理科</t>
    <rPh sb="0" eb="1">
      <t>チュウ</t>
    </rPh>
    <rPh sb="1" eb="3">
      <t>リカ</t>
    </rPh>
    <phoneticPr fontId="1"/>
  </si>
  <si>
    <t>中音楽</t>
    <rPh sb="0" eb="1">
      <t>チュウ</t>
    </rPh>
    <rPh sb="1" eb="3">
      <t>オンガク</t>
    </rPh>
    <phoneticPr fontId="1"/>
  </si>
  <si>
    <t>中美術</t>
    <rPh sb="0" eb="1">
      <t>チュウ</t>
    </rPh>
    <rPh sb="1" eb="3">
      <t>ビジュツ</t>
    </rPh>
    <phoneticPr fontId="1"/>
  </si>
  <si>
    <t>08</t>
    <phoneticPr fontId="1"/>
  </si>
  <si>
    <t>中保体</t>
    <rPh sb="0" eb="1">
      <t>チュウ</t>
    </rPh>
    <rPh sb="1" eb="2">
      <t>タモツ</t>
    </rPh>
    <phoneticPr fontId="1"/>
  </si>
  <si>
    <t>中技術</t>
    <rPh sb="0" eb="1">
      <t>チュウ</t>
    </rPh>
    <rPh sb="1" eb="3">
      <t>ギジュツ</t>
    </rPh>
    <phoneticPr fontId="1"/>
  </si>
  <si>
    <t>中家庭</t>
    <rPh sb="0" eb="1">
      <t>チュウ</t>
    </rPh>
    <rPh sb="1" eb="3">
      <t>カテイ</t>
    </rPh>
    <phoneticPr fontId="1"/>
  </si>
  <si>
    <t>中英語</t>
    <rPh sb="0" eb="1">
      <t>チュウ</t>
    </rPh>
    <rPh sb="1" eb="3">
      <t>エイゴ</t>
    </rPh>
    <phoneticPr fontId="1"/>
  </si>
  <si>
    <t>高国語</t>
    <rPh sb="0" eb="1">
      <t>コウ</t>
    </rPh>
    <rPh sb="1" eb="3">
      <t>コクゴ</t>
    </rPh>
    <phoneticPr fontId="1"/>
  </si>
  <si>
    <t>高数学</t>
    <rPh sb="1" eb="3">
      <t>スウガク</t>
    </rPh>
    <phoneticPr fontId="1"/>
  </si>
  <si>
    <t>高理科</t>
    <rPh sb="1" eb="3">
      <t>リカ</t>
    </rPh>
    <phoneticPr fontId="1"/>
  </si>
  <si>
    <t>高音楽</t>
    <rPh sb="1" eb="3">
      <t>オンガク</t>
    </rPh>
    <phoneticPr fontId="1"/>
  </si>
  <si>
    <t>高保体</t>
    <rPh sb="1" eb="2">
      <t>タモツ</t>
    </rPh>
    <phoneticPr fontId="1"/>
  </si>
  <si>
    <t>高家庭</t>
    <rPh sb="1" eb="3">
      <t>カテイ</t>
    </rPh>
    <phoneticPr fontId="1"/>
  </si>
  <si>
    <t>高英語</t>
    <rPh sb="1" eb="3">
      <t>エイゴ</t>
    </rPh>
    <phoneticPr fontId="1"/>
  </si>
  <si>
    <t>高地公</t>
    <rPh sb="1" eb="2">
      <t>チ</t>
    </rPh>
    <rPh sb="2" eb="3">
      <t>コウ</t>
    </rPh>
    <phoneticPr fontId="1"/>
  </si>
  <si>
    <t>高書道</t>
    <rPh sb="1" eb="3">
      <t>ショドウ</t>
    </rPh>
    <phoneticPr fontId="1"/>
  </si>
  <si>
    <t>高情報</t>
    <rPh sb="1" eb="3">
      <t>ジョウホウ</t>
    </rPh>
    <phoneticPr fontId="1"/>
  </si>
  <si>
    <t>高農業</t>
    <rPh sb="1" eb="3">
      <t>ノウギョウ</t>
    </rPh>
    <phoneticPr fontId="1"/>
  </si>
  <si>
    <t>高工業</t>
    <rPh sb="1" eb="3">
      <t>コウギョウ</t>
    </rPh>
    <phoneticPr fontId="1"/>
  </si>
  <si>
    <t>高商業</t>
    <rPh sb="1" eb="3">
      <t>ショウギョウ</t>
    </rPh>
    <phoneticPr fontId="1"/>
  </si>
  <si>
    <t>高水産</t>
    <rPh sb="1" eb="3">
      <t>スイサン</t>
    </rPh>
    <phoneticPr fontId="1"/>
  </si>
  <si>
    <t>養教諭</t>
    <rPh sb="0" eb="1">
      <t>ヤシナ</t>
    </rPh>
    <rPh sb="1" eb="3">
      <t>キョウユ</t>
    </rPh>
    <phoneticPr fontId="1"/>
  </si>
  <si>
    <t>栄教諭</t>
    <rPh sb="0" eb="1">
      <t>サカエ</t>
    </rPh>
    <rPh sb="1" eb="3">
      <t>キョウユ</t>
    </rPh>
    <phoneticPr fontId="1"/>
  </si>
  <si>
    <t>鹿児島大学</t>
  </si>
  <si>
    <t>宮崎大学</t>
  </si>
  <si>
    <t>大分大学</t>
  </si>
  <si>
    <t>熊本大学</t>
  </si>
  <si>
    <t>佐賀大学</t>
  </si>
  <si>
    <t>鹿屋体育大学</t>
  </si>
  <si>
    <t>琉球大学</t>
  </si>
  <si>
    <t>長崎大学</t>
  </si>
  <si>
    <t>九州工業大学</t>
  </si>
  <si>
    <t>九州大学</t>
  </si>
  <si>
    <t>福岡教育大学</t>
  </si>
  <si>
    <t>香川大学</t>
  </si>
  <si>
    <t>鳴門教育大学</t>
  </si>
  <si>
    <t>高知大学</t>
  </si>
  <si>
    <t>愛媛大学</t>
  </si>
  <si>
    <t>徳島大学</t>
  </si>
  <si>
    <t>山口大学</t>
  </si>
  <si>
    <t>広島大学</t>
  </si>
  <si>
    <t>岡山大学</t>
  </si>
  <si>
    <t>島根大学</t>
  </si>
  <si>
    <t>鳥取大学</t>
  </si>
  <si>
    <t>上越教育大学</t>
  </si>
  <si>
    <t>福井大学</t>
  </si>
  <si>
    <t>金沢大学</t>
  </si>
  <si>
    <t>富山大学</t>
  </si>
  <si>
    <t>新潟大学</t>
  </si>
  <si>
    <t>三重大学</t>
  </si>
  <si>
    <t>名古屋工業大学</t>
  </si>
  <si>
    <t>愛知教育大学</t>
  </si>
  <si>
    <t>名古屋大学</t>
  </si>
  <si>
    <t>静岡大学</t>
  </si>
  <si>
    <t>岐阜大学</t>
  </si>
  <si>
    <t>信州大学</t>
  </si>
  <si>
    <t>山梨大学</t>
  </si>
  <si>
    <t>一橋大学</t>
  </si>
  <si>
    <t>東京大学</t>
  </si>
  <si>
    <t>東京海洋大学</t>
  </si>
  <si>
    <t>横浜国立大学</t>
  </si>
  <si>
    <t>お茶の水女子大学</t>
  </si>
  <si>
    <t>東京農工大学</t>
  </si>
  <si>
    <t>東京学芸大学</t>
  </si>
  <si>
    <t>千葉大学</t>
  </si>
  <si>
    <t>埼玉大学</t>
  </si>
  <si>
    <t>宇都宮大学</t>
  </si>
  <si>
    <t>筑波大学</t>
  </si>
  <si>
    <t>茨城大学</t>
  </si>
  <si>
    <t>秋田大学</t>
  </si>
  <si>
    <t>宮城教育大学</t>
  </si>
  <si>
    <t>福島大学</t>
  </si>
  <si>
    <t>山形大学</t>
  </si>
  <si>
    <t>東北大学</t>
  </si>
  <si>
    <t>岩手大学</t>
  </si>
  <si>
    <t>弘前大学</t>
  </si>
  <si>
    <t>帯広畜産大学</t>
  </si>
  <si>
    <t>北海道教育大学</t>
  </si>
  <si>
    <t>北海道大学</t>
  </si>
  <si>
    <t>奈良先端科学技術大学院大学</t>
  </si>
  <si>
    <t>兵庫教育大学</t>
  </si>
  <si>
    <t>滋賀大学</t>
  </si>
  <si>
    <t>和歌山大学</t>
  </si>
  <si>
    <t>奈良女子大学</t>
  </si>
  <si>
    <t>奈良教育大学</t>
  </si>
  <si>
    <t>神戸大学</t>
  </si>
  <si>
    <t>大阪教育大学</t>
  </si>
  <si>
    <t>大阪外国語大学</t>
  </si>
  <si>
    <t>大阪大学</t>
  </si>
  <si>
    <t>京都教育大学</t>
  </si>
  <si>
    <t>京都大学</t>
  </si>
  <si>
    <t>公立大学法人大学</t>
  </si>
  <si>
    <t>大手前栄養学</t>
  </si>
  <si>
    <t>京都栄養医療専門学校</t>
  </si>
  <si>
    <t>神戸市看護大学</t>
  </si>
  <si>
    <t>鈴鹿短大</t>
  </si>
  <si>
    <t>武庫川女子大学短大部</t>
    <phoneticPr fontId="25"/>
  </si>
  <si>
    <t>兵庫大学短大部</t>
    <phoneticPr fontId="25"/>
  </si>
  <si>
    <t>湊川短大</t>
  </si>
  <si>
    <t>四天王寺大学短大部</t>
    <phoneticPr fontId="25"/>
  </si>
  <si>
    <t>東大阪大学短大部</t>
    <phoneticPr fontId="25"/>
  </si>
  <si>
    <t>藍野大学短大部</t>
    <phoneticPr fontId="25"/>
  </si>
  <si>
    <t>関西女子短大</t>
  </si>
  <si>
    <t>大阪成蹊短大</t>
  </si>
  <si>
    <t>大阪女子短大</t>
  </si>
  <si>
    <t>大阪薫英女子</t>
    <phoneticPr fontId="25"/>
  </si>
  <si>
    <t>大阪音楽大学短大部</t>
    <phoneticPr fontId="25"/>
  </si>
  <si>
    <t>奈良佐保短大</t>
  </si>
  <si>
    <t>滋賀文教短大</t>
  </si>
  <si>
    <t>滋賀短大</t>
  </si>
  <si>
    <t>華頂短大</t>
  </si>
  <si>
    <t>池坊短大</t>
  </si>
  <si>
    <t>京都西山短大</t>
  </si>
  <si>
    <t>京都外国語短大</t>
  </si>
  <si>
    <t>平安女学院大学短大部</t>
    <phoneticPr fontId="25"/>
  </si>
  <si>
    <t>大谷大学短大部</t>
    <phoneticPr fontId="25"/>
  </si>
  <si>
    <t>成美大学短大部</t>
    <phoneticPr fontId="25"/>
  </si>
  <si>
    <t>京都文教短大</t>
  </si>
  <si>
    <t>京都女子大学短大部</t>
    <phoneticPr fontId="25"/>
  </si>
  <si>
    <t>京都聖母女学院短大</t>
  </si>
  <si>
    <t>鹿児島国際大学</t>
  </si>
  <si>
    <t>九州女子大学</t>
  </si>
  <si>
    <t>南九州大学</t>
  </si>
  <si>
    <t>福岡大学</t>
  </si>
  <si>
    <t>徳島文理大学</t>
  </si>
  <si>
    <t>四国学院大学</t>
  </si>
  <si>
    <t>四国大学</t>
  </si>
  <si>
    <t>東亜大学</t>
  </si>
  <si>
    <t>美作大学</t>
  </si>
  <si>
    <t>ﾉｰﾄﾙﾀﾞﾑ清心</t>
  </si>
  <si>
    <t>くらしき作陽大学</t>
  </si>
  <si>
    <t>岡山理科大学</t>
  </si>
  <si>
    <t>福井工業大学</t>
  </si>
  <si>
    <t>金沢工業大学</t>
  </si>
  <si>
    <t>皇學館大学</t>
  </si>
  <si>
    <t>岐阜聖徳学園</t>
  </si>
  <si>
    <t>椙山女学園大学</t>
  </si>
  <si>
    <t>名城大学</t>
  </si>
  <si>
    <t>日本福祉大学</t>
  </si>
  <si>
    <t>南山大学</t>
  </si>
  <si>
    <t>名古屋芸術大</t>
    <phoneticPr fontId="25"/>
  </si>
  <si>
    <t>名古屋学院大学</t>
  </si>
  <si>
    <t>至学館大学</t>
  </si>
  <si>
    <t>中京大学</t>
  </si>
  <si>
    <t>愛知工業大学</t>
  </si>
  <si>
    <t>愛知学院大学</t>
  </si>
  <si>
    <t>愛知大学</t>
  </si>
  <si>
    <t>岐阜女子大学</t>
  </si>
  <si>
    <t>帝京大学</t>
  </si>
  <si>
    <t>国際武道大学</t>
  </si>
  <si>
    <t>早稲田大学</t>
  </si>
  <si>
    <t>立教大学</t>
  </si>
  <si>
    <t>明治大学</t>
  </si>
  <si>
    <t>武蔵野美術大</t>
    <phoneticPr fontId="25"/>
  </si>
  <si>
    <t>武蔵野大学</t>
  </si>
  <si>
    <t>武蔵野音楽大</t>
    <phoneticPr fontId="25"/>
  </si>
  <si>
    <t>法政大学</t>
  </si>
  <si>
    <t>日本体育大学</t>
  </si>
  <si>
    <t>日本女子体育</t>
    <phoneticPr fontId="25"/>
  </si>
  <si>
    <t>日本大学</t>
  </si>
  <si>
    <t>二松學舎大学</t>
  </si>
  <si>
    <t>東洋大学</t>
  </si>
  <si>
    <t>東京理科大学</t>
  </si>
  <si>
    <t>東京農業大学</t>
  </si>
  <si>
    <t>東京女子体育</t>
    <phoneticPr fontId="25"/>
  </si>
  <si>
    <t>東京家政大学</t>
  </si>
  <si>
    <t>東海大学</t>
  </si>
  <si>
    <t>中央大学</t>
  </si>
  <si>
    <t>玉川大学</t>
  </si>
  <si>
    <t>拓殖大学</t>
  </si>
  <si>
    <t>大東文化大学</t>
  </si>
  <si>
    <t>創価大学</t>
  </si>
  <si>
    <t>専修大学</t>
  </si>
  <si>
    <t>成城大学</t>
  </si>
  <si>
    <t>上智大学</t>
  </si>
  <si>
    <t>順天堂大学</t>
  </si>
  <si>
    <t>駒澤大学</t>
  </si>
  <si>
    <t>国士舘大学</t>
  </si>
  <si>
    <t>國學院大学</t>
  </si>
  <si>
    <t>慶應義塾大学</t>
  </si>
  <si>
    <t>亜細亜大学</t>
  </si>
  <si>
    <t>青山学院大学</t>
  </si>
  <si>
    <t>日本工業大学</t>
  </si>
  <si>
    <t>東北福祉大学</t>
  </si>
  <si>
    <t>東北学院大学</t>
  </si>
  <si>
    <t>仙台大学</t>
  </si>
  <si>
    <t>酪農学園大学</t>
  </si>
  <si>
    <t>札幌学院大学</t>
  </si>
  <si>
    <t>札幌大学</t>
  </si>
  <si>
    <t>桃山学院教育大学</t>
  </si>
  <si>
    <t>奈良学園大学</t>
  </si>
  <si>
    <t>びわこ成蹊スポーツ大学</t>
  </si>
  <si>
    <t>成安造形大学</t>
  </si>
  <si>
    <t>畿央大学</t>
  </si>
  <si>
    <t>奈良大学</t>
  </si>
  <si>
    <t>天理大学</t>
  </si>
  <si>
    <t>帝塚山大学</t>
  </si>
  <si>
    <t>姫路獨協大学</t>
  </si>
  <si>
    <t>関西国際大学</t>
  </si>
  <si>
    <t>兵庫大学</t>
  </si>
  <si>
    <t>武庫川女子大学</t>
  </si>
  <si>
    <t>神戸学院大学</t>
  </si>
  <si>
    <t>神戸女子大学</t>
  </si>
  <si>
    <t>神戸女学院大学</t>
  </si>
  <si>
    <t>甲南女子大学</t>
  </si>
  <si>
    <t>甲南大学</t>
  </si>
  <si>
    <t>関西学院大学</t>
  </si>
  <si>
    <t>大手前大学</t>
  </si>
  <si>
    <t>聖トマス大学</t>
  </si>
  <si>
    <t>芦屋大学</t>
  </si>
  <si>
    <t>東大阪大学</t>
  </si>
  <si>
    <t>常磐会学園大学</t>
  </si>
  <si>
    <t>摂南大学</t>
  </si>
  <si>
    <t>関西福祉科学大学</t>
  </si>
  <si>
    <t>大阪成蹊大学</t>
  </si>
  <si>
    <t>桃山学院大学</t>
  </si>
  <si>
    <t>阪南大学</t>
  </si>
  <si>
    <t>梅花女子大学</t>
  </si>
  <si>
    <t>大阪国際大学</t>
  </si>
  <si>
    <t>相愛大学</t>
  </si>
  <si>
    <t>四天王寺大学</t>
  </si>
  <si>
    <t>近畿大学</t>
  </si>
  <si>
    <t>関西外国語大学</t>
  </si>
  <si>
    <t>関西大学</t>
  </si>
  <si>
    <t>追手門学院大学</t>
  </si>
  <si>
    <t>大阪大谷大学</t>
  </si>
  <si>
    <t>大阪電気通信大学</t>
  </si>
  <si>
    <t>大阪体育大学</t>
  </si>
  <si>
    <t>大阪商業大学</t>
  </si>
  <si>
    <t>大阪樟蔭女子大学</t>
  </si>
  <si>
    <t>大阪産業大学</t>
  </si>
  <si>
    <t>大阪工業大学</t>
  </si>
  <si>
    <t>大阪芸術大学</t>
  </si>
  <si>
    <t>大阪経済法科大学</t>
  </si>
  <si>
    <t>大阪経済大学</t>
  </si>
  <si>
    <t>大阪学院大学</t>
  </si>
  <si>
    <t>大阪音楽大学</t>
  </si>
  <si>
    <t>京都華頂大学</t>
  </si>
  <si>
    <t>成美大学</t>
  </si>
  <si>
    <t>京都芸術大学</t>
  </si>
  <si>
    <t>嵯峨美術大学</t>
  </si>
  <si>
    <t>京都文教大学</t>
  </si>
  <si>
    <t>京都精華大学</t>
  </si>
  <si>
    <t>龍谷大学</t>
  </si>
  <si>
    <t>立命館大学</t>
  </si>
  <si>
    <t>佛教大学</t>
  </si>
  <si>
    <t>花園大学</t>
  </si>
  <si>
    <t>京都ノートルダム女子大学</t>
  </si>
  <si>
    <t>同志社女子大学</t>
  </si>
  <si>
    <t>同志社大学</t>
  </si>
  <si>
    <t>京都橘大学</t>
  </si>
  <si>
    <t>京都光華女子大学</t>
  </si>
  <si>
    <t>京都女子大学</t>
  </si>
  <si>
    <t>京都産業大学</t>
  </si>
  <si>
    <t>京都先端科学大学</t>
  </si>
  <si>
    <t>京都外国語大学</t>
  </si>
  <si>
    <t>大谷大学</t>
  </si>
  <si>
    <t>北九州市立大学</t>
  </si>
  <si>
    <t>高知県立大学</t>
  </si>
  <si>
    <t>下関市立大学</t>
  </si>
  <si>
    <t>山口県立大学</t>
  </si>
  <si>
    <t>金沢美術工芸大学</t>
  </si>
  <si>
    <t>愛知県立芸術大学</t>
  </si>
  <si>
    <t>愛知県立大学</t>
  </si>
  <si>
    <t>静岡県立大学</t>
  </si>
  <si>
    <t>都留文科大学</t>
  </si>
  <si>
    <t>横浜市立大学</t>
  </si>
  <si>
    <t>東京都立大学</t>
  </si>
  <si>
    <t>高崎経済大学</t>
  </si>
  <si>
    <t>滋賀県立大学</t>
  </si>
  <si>
    <t>奈良県立大学</t>
  </si>
  <si>
    <t>兵庫県立大学</t>
  </si>
  <si>
    <t>神戸市外国語大学</t>
  </si>
  <si>
    <t>大阪府立大学</t>
  </si>
  <si>
    <t>大阪市立大学</t>
  </si>
  <si>
    <t>福知山公立大学</t>
  </si>
  <si>
    <t>京都府立医科大学</t>
  </si>
  <si>
    <t>京都府立大学</t>
  </si>
  <si>
    <t>私立大学</t>
    <rPh sb="0" eb="2">
      <t>シリツ</t>
    </rPh>
    <rPh sb="2" eb="4">
      <t>ダイガク</t>
    </rPh>
    <phoneticPr fontId="1"/>
  </si>
  <si>
    <t>短期大学（短期大学部を含む）</t>
    <phoneticPr fontId="1"/>
  </si>
  <si>
    <t>その他の学校</t>
    <rPh sb="2" eb="3">
      <t>タ</t>
    </rPh>
    <rPh sb="4" eb="6">
      <t>ガッコウ</t>
    </rPh>
    <phoneticPr fontId="1"/>
  </si>
  <si>
    <t>最終学校（コード）</t>
    <rPh sb="0" eb="2">
      <t>サイシュウ</t>
    </rPh>
    <rPh sb="2" eb="4">
      <t>ガッコウ</t>
    </rPh>
    <phoneticPr fontId="1"/>
  </si>
  <si>
    <t>最終学校（名称）</t>
    <rPh sb="0" eb="2">
      <t>サイシュウ</t>
    </rPh>
    <rPh sb="2" eb="4">
      <t>ガッコウ</t>
    </rPh>
    <rPh sb="5" eb="7">
      <t>メイショウ</t>
    </rPh>
    <phoneticPr fontId="1"/>
  </si>
  <si>
    <t>都道府県（コード）</t>
    <rPh sb="0" eb="4">
      <t>トドウフケン</t>
    </rPh>
    <phoneticPr fontId="1"/>
  </si>
  <si>
    <t>都道府県（名称）</t>
    <rPh sb="0" eb="4">
      <t>トドウフケン</t>
    </rPh>
    <phoneticPr fontId="1"/>
  </si>
  <si>
    <t>志願区分：校種等・教科（名称）</t>
    <rPh sb="0" eb="2">
      <t>シガン</t>
    </rPh>
    <rPh sb="2" eb="4">
      <t>クブン</t>
    </rPh>
    <rPh sb="5" eb="7">
      <t>コウシュ</t>
    </rPh>
    <rPh sb="7" eb="8">
      <t>トウ</t>
    </rPh>
    <rPh sb="9" eb="11">
      <t>キョウカ</t>
    </rPh>
    <phoneticPr fontId="1"/>
  </si>
  <si>
    <t>志願区分：校種等・教科（コード）</t>
    <rPh sb="0" eb="2">
      <t>シガン</t>
    </rPh>
    <rPh sb="2" eb="4">
      <t>クブン</t>
    </rPh>
    <rPh sb="5" eb="7">
      <t>コウシュ</t>
    </rPh>
    <rPh sb="7" eb="8">
      <t>トウ</t>
    </rPh>
    <rPh sb="9" eb="11">
      <t>キョウカ</t>
    </rPh>
    <phoneticPr fontId="1"/>
  </si>
  <si>
    <t>学部（名称）</t>
    <rPh sb="0" eb="2">
      <t>ガクブ</t>
    </rPh>
    <phoneticPr fontId="1"/>
  </si>
  <si>
    <t>学部（コード）</t>
    <rPh sb="0" eb="2">
      <t>ガクブ</t>
    </rPh>
    <phoneticPr fontId="1"/>
  </si>
  <si>
    <t>職種（コード）</t>
    <rPh sb="0" eb="2">
      <t>ショクシュ</t>
    </rPh>
    <phoneticPr fontId="1"/>
  </si>
  <si>
    <t>勤務地（コード）</t>
    <rPh sb="0" eb="3">
      <t>キンムチ</t>
    </rPh>
    <phoneticPr fontId="1"/>
  </si>
  <si>
    <t>教員免許：校種・職種（コード）</t>
    <rPh sb="0" eb="2">
      <t>キョウイン</t>
    </rPh>
    <rPh sb="2" eb="4">
      <t>メンキョ</t>
    </rPh>
    <rPh sb="5" eb="7">
      <t>コウシュ</t>
    </rPh>
    <rPh sb="8" eb="10">
      <t>ショクシュ</t>
    </rPh>
    <phoneticPr fontId="1"/>
  </si>
  <si>
    <t>職種（名称）</t>
    <rPh sb="0" eb="2">
      <t>ショクシュ</t>
    </rPh>
    <phoneticPr fontId="1"/>
  </si>
  <si>
    <t>勤務地（名称）</t>
    <rPh sb="0" eb="3">
      <t>キンムチ</t>
    </rPh>
    <phoneticPr fontId="1"/>
  </si>
  <si>
    <t>教員免許：校種・職種（名称）</t>
    <rPh sb="0" eb="2">
      <t>キョウイン</t>
    </rPh>
    <rPh sb="2" eb="4">
      <t>メンキョ</t>
    </rPh>
    <rPh sb="5" eb="7">
      <t>コウシュ</t>
    </rPh>
    <rPh sb="8" eb="10">
      <t>ショクシュ</t>
    </rPh>
    <phoneticPr fontId="1"/>
  </si>
  <si>
    <t>学校コード</t>
    <rPh sb="0" eb="2">
      <t>ガッコウ</t>
    </rPh>
    <phoneticPr fontId="1"/>
  </si>
  <si>
    <t>2001</t>
    <phoneticPr fontId="25"/>
  </si>
  <si>
    <t>1102</t>
    <phoneticPr fontId="1"/>
  </si>
  <si>
    <t>1105</t>
  </si>
  <si>
    <t>1106</t>
  </si>
  <si>
    <t>1107</t>
  </si>
  <si>
    <t>1108</t>
  </si>
  <si>
    <t>1109</t>
  </si>
  <si>
    <t>1110</t>
  </si>
  <si>
    <t>1303</t>
  </si>
  <si>
    <t>1304</t>
  </si>
  <si>
    <t>1305</t>
  </si>
  <si>
    <t>1306</t>
  </si>
  <si>
    <t>1307</t>
  </si>
  <si>
    <t>1404</t>
  </si>
  <si>
    <t>1405</t>
  </si>
  <si>
    <t>1406</t>
  </si>
  <si>
    <t>1407</t>
  </si>
  <si>
    <t>1408</t>
  </si>
  <si>
    <t>1409</t>
  </si>
  <si>
    <t>1410</t>
  </si>
  <si>
    <t>1411</t>
  </si>
  <si>
    <t>1412</t>
  </si>
  <si>
    <t>1504</t>
  </si>
  <si>
    <t>1505</t>
  </si>
  <si>
    <t>1506</t>
  </si>
  <si>
    <t>1507</t>
  </si>
  <si>
    <t>1508</t>
  </si>
  <si>
    <t>1603</t>
  </si>
  <si>
    <t>1604</t>
  </si>
  <si>
    <t>1605</t>
  </si>
  <si>
    <t>1703</t>
  </si>
  <si>
    <t>1704</t>
  </si>
  <si>
    <t>1705</t>
  </si>
  <si>
    <t>1803</t>
  </si>
  <si>
    <t>1804</t>
  </si>
  <si>
    <t>1805</t>
  </si>
  <si>
    <t>1903</t>
  </si>
  <si>
    <t>1904</t>
  </si>
  <si>
    <t>1905</t>
  </si>
  <si>
    <t>1906</t>
  </si>
  <si>
    <t>1907</t>
  </si>
  <si>
    <t>1908</t>
  </si>
  <si>
    <t>1909</t>
  </si>
  <si>
    <t>1910</t>
  </si>
  <si>
    <t>1911</t>
  </si>
  <si>
    <t>2003</t>
  </si>
  <si>
    <t>2004</t>
  </si>
  <si>
    <t>2103</t>
  </si>
  <si>
    <t>2104</t>
  </si>
  <si>
    <t>2105</t>
  </si>
  <si>
    <t>2106</t>
  </si>
  <si>
    <t>2503</t>
  </si>
  <si>
    <t>2504</t>
  </si>
  <si>
    <t>3003</t>
  </si>
  <si>
    <t>3004</t>
  </si>
  <si>
    <t>3005</t>
  </si>
  <si>
    <t>3006</t>
  </si>
  <si>
    <t>3007</t>
  </si>
  <si>
    <t>3008</t>
  </si>
  <si>
    <t>3009</t>
  </si>
  <si>
    <t>3010</t>
  </si>
  <si>
    <t>3011</t>
  </si>
  <si>
    <t>3012</t>
  </si>
  <si>
    <t>3013</t>
  </si>
  <si>
    <t>3014</t>
  </si>
  <si>
    <t>3015</t>
  </si>
  <si>
    <t>3016</t>
  </si>
  <si>
    <t>3017</t>
  </si>
  <si>
    <t>3018</t>
  </si>
  <si>
    <t>3019</t>
  </si>
  <si>
    <t>3020</t>
  </si>
  <si>
    <t>3103</t>
  </si>
  <si>
    <t>3104</t>
  </si>
  <si>
    <t>3105</t>
  </si>
  <si>
    <t>3106</t>
  </si>
  <si>
    <t>3107</t>
  </si>
  <si>
    <t>3108</t>
  </si>
  <si>
    <t>3109</t>
  </si>
  <si>
    <t>3110</t>
  </si>
  <si>
    <t>3111</t>
  </si>
  <si>
    <t>3112</t>
  </si>
  <si>
    <t>3113</t>
  </si>
  <si>
    <t>3114</t>
  </si>
  <si>
    <t>3115</t>
  </si>
  <si>
    <t>3116</t>
  </si>
  <si>
    <t>3117</t>
  </si>
  <si>
    <t>3118</t>
  </si>
  <si>
    <t>3119</t>
  </si>
  <si>
    <t>3120</t>
  </si>
  <si>
    <t>3121</t>
  </si>
  <si>
    <t>3122</t>
  </si>
  <si>
    <t>3123</t>
  </si>
  <si>
    <t>3124</t>
  </si>
  <si>
    <t>3125</t>
  </si>
  <si>
    <t>3126</t>
  </si>
  <si>
    <t>3127</t>
  </si>
  <si>
    <t>3128</t>
  </si>
  <si>
    <t>3129</t>
  </si>
  <si>
    <t>3130</t>
  </si>
  <si>
    <t>3131</t>
  </si>
  <si>
    <t>3132</t>
  </si>
  <si>
    <t>3133</t>
  </si>
  <si>
    <t>3134</t>
  </si>
  <si>
    <t>3135</t>
  </si>
  <si>
    <t>3136</t>
  </si>
  <si>
    <t>3137</t>
  </si>
  <si>
    <t>3138</t>
  </si>
  <si>
    <t>3139</t>
  </si>
  <si>
    <t>3140</t>
  </si>
  <si>
    <t>3141</t>
  </si>
  <si>
    <t>3142</t>
  </si>
  <si>
    <t>3143</t>
  </si>
  <si>
    <t>3144</t>
  </si>
  <si>
    <t>3145</t>
  </si>
  <si>
    <t>3146</t>
  </si>
  <si>
    <t>3147</t>
  </si>
  <si>
    <t>3148</t>
  </si>
  <si>
    <t>3149</t>
  </si>
  <si>
    <t>3150</t>
  </si>
  <si>
    <t>3403</t>
  </si>
  <si>
    <t>3404</t>
  </si>
  <si>
    <t>3405</t>
  </si>
  <si>
    <t>3406</t>
  </si>
  <si>
    <t>3407</t>
  </si>
  <si>
    <t>3408</t>
  </si>
  <si>
    <t>3409</t>
  </si>
  <si>
    <t>3410</t>
  </si>
  <si>
    <t>3411</t>
  </si>
  <si>
    <t>3412</t>
  </si>
  <si>
    <t>3413</t>
  </si>
  <si>
    <t>3414</t>
  </si>
  <si>
    <t>3415</t>
  </si>
  <si>
    <t>3416</t>
  </si>
  <si>
    <t>3417</t>
  </si>
  <si>
    <t>3418</t>
  </si>
  <si>
    <t>3419</t>
  </si>
  <si>
    <t>3420</t>
  </si>
  <si>
    <t>3421</t>
  </si>
  <si>
    <t>3422</t>
  </si>
  <si>
    <t>3423</t>
  </si>
  <si>
    <t>3424</t>
  </si>
  <si>
    <t>3425</t>
  </si>
  <si>
    <t>3426</t>
  </si>
  <si>
    <t>3427</t>
  </si>
  <si>
    <t>3428</t>
  </si>
  <si>
    <t>3429</t>
  </si>
  <si>
    <t>3430</t>
  </si>
  <si>
    <t>3433</t>
  </si>
  <si>
    <t>3434</t>
  </si>
  <si>
    <t>3435</t>
  </si>
  <si>
    <t>3503</t>
  </si>
  <si>
    <t>3504</t>
  </si>
  <si>
    <t>3505</t>
  </si>
  <si>
    <t>3506</t>
  </si>
  <si>
    <t>3507</t>
  </si>
  <si>
    <t>3508</t>
  </si>
  <si>
    <t>3509</t>
  </si>
  <si>
    <t>3510</t>
  </si>
  <si>
    <t>3511</t>
  </si>
  <si>
    <t>3512</t>
  </si>
  <si>
    <t>3513</t>
  </si>
  <si>
    <t>3514</t>
  </si>
  <si>
    <t>3703</t>
  </si>
  <si>
    <t>3704</t>
  </si>
  <si>
    <t>3705</t>
  </si>
  <si>
    <t>3706</t>
  </si>
  <si>
    <t>3903</t>
  </si>
  <si>
    <t>3904</t>
  </si>
  <si>
    <t>6003</t>
  </si>
  <si>
    <t>6004</t>
  </si>
  <si>
    <t>6005</t>
  </si>
  <si>
    <t>6006</t>
  </si>
  <si>
    <t>6007</t>
  </si>
  <si>
    <t>6008</t>
  </si>
  <si>
    <t>6009</t>
  </si>
  <si>
    <t>6010</t>
  </si>
  <si>
    <t>6011</t>
  </si>
  <si>
    <t>6103</t>
  </si>
  <si>
    <t>6104</t>
  </si>
  <si>
    <t>6105</t>
  </si>
  <si>
    <t>6106</t>
  </si>
  <si>
    <t>6107</t>
  </si>
  <si>
    <t>6108</t>
  </si>
  <si>
    <t>6109</t>
  </si>
  <si>
    <t>6110</t>
  </si>
  <si>
    <t>6111</t>
  </si>
  <si>
    <t>6112</t>
  </si>
  <si>
    <t>6113</t>
  </si>
  <si>
    <t>6114</t>
  </si>
  <si>
    <t>6115</t>
  </si>
  <si>
    <t>8103</t>
  </si>
  <si>
    <t>9999</t>
  </si>
  <si>
    <t>都道府県コード</t>
    <rPh sb="0" eb="4">
      <t>トドウフケン</t>
    </rPh>
    <phoneticPr fontId="1"/>
  </si>
  <si>
    <t>教員免許：校種1</t>
    <rPh sb="0" eb="2">
      <t>キョウイン</t>
    </rPh>
    <rPh sb="2" eb="4">
      <t>メンキョ</t>
    </rPh>
    <rPh sb="5" eb="7">
      <t>コウシュ</t>
    </rPh>
    <phoneticPr fontId="1"/>
  </si>
  <si>
    <t>教員免許：校種2</t>
    <rPh sb="0" eb="2">
      <t>キョウイン</t>
    </rPh>
    <rPh sb="2" eb="4">
      <t>メンキョ</t>
    </rPh>
    <rPh sb="5" eb="7">
      <t>コウシュ</t>
    </rPh>
    <phoneticPr fontId="1"/>
  </si>
  <si>
    <t>教員免許：校種3</t>
    <rPh sb="0" eb="2">
      <t>キョウイン</t>
    </rPh>
    <rPh sb="2" eb="4">
      <t>メンキョ</t>
    </rPh>
    <rPh sb="5" eb="7">
      <t>コウシュ</t>
    </rPh>
    <phoneticPr fontId="1"/>
  </si>
  <si>
    <t>教員免許：校種4</t>
    <rPh sb="0" eb="2">
      <t>キョウイン</t>
    </rPh>
    <rPh sb="2" eb="4">
      <t>メンキョ</t>
    </rPh>
    <rPh sb="5" eb="7">
      <t>コウシュ</t>
    </rPh>
    <phoneticPr fontId="1"/>
  </si>
  <si>
    <t>教員免許：校種5</t>
    <rPh sb="0" eb="2">
      <t>キョウイン</t>
    </rPh>
    <rPh sb="2" eb="4">
      <t>メンキョ</t>
    </rPh>
    <rPh sb="5" eb="7">
      <t>コウシュ</t>
    </rPh>
    <phoneticPr fontId="1"/>
  </si>
  <si>
    <t>教員免許：校種6</t>
    <rPh sb="0" eb="2">
      <t>キョウイン</t>
    </rPh>
    <rPh sb="2" eb="4">
      <t>メンキョ</t>
    </rPh>
    <rPh sb="5" eb="7">
      <t>コウシュ</t>
    </rPh>
    <phoneticPr fontId="1"/>
  </si>
  <si>
    <t>教員免許：校種7</t>
    <rPh sb="0" eb="2">
      <t>キョウイン</t>
    </rPh>
    <rPh sb="2" eb="4">
      <t>メンキョ</t>
    </rPh>
    <rPh sb="5" eb="7">
      <t>コウシュ</t>
    </rPh>
    <phoneticPr fontId="1"/>
  </si>
  <si>
    <t>教職経験：職種1</t>
    <rPh sb="0" eb="2">
      <t>キョウショク</t>
    </rPh>
    <rPh sb="2" eb="4">
      <t>ケイケン</t>
    </rPh>
    <rPh sb="5" eb="7">
      <t>ショクシュ</t>
    </rPh>
    <phoneticPr fontId="1"/>
  </si>
  <si>
    <t>教職経験：職種2</t>
    <rPh sb="0" eb="2">
      <t>キョウショク</t>
    </rPh>
    <rPh sb="2" eb="4">
      <t>ケイケン</t>
    </rPh>
    <rPh sb="5" eb="7">
      <t>ショクシュ</t>
    </rPh>
    <phoneticPr fontId="1"/>
  </si>
  <si>
    <t>教職経験：職種3</t>
    <rPh sb="0" eb="2">
      <t>キョウショク</t>
    </rPh>
    <rPh sb="2" eb="4">
      <t>ケイケン</t>
    </rPh>
    <rPh sb="5" eb="7">
      <t>ショクシュ</t>
    </rPh>
    <phoneticPr fontId="1"/>
  </si>
  <si>
    <t>教職経験：勤務地1</t>
    <rPh sb="5" eb="8">
      <t>キンムチ</t>
    </rPh>
    <phoneticPr fontId="1"/>
  </si>
  <si>
    <t>教職経験：勤務地2</t>
    <rPh sb="5" eb="8">
      <t>キンムチ</t>
    </rPh>
    <phoneticPr fontId="1"/>
  </si>
  <si>
    <t>教職経験：勤務地3</t>
    <rPh sb="5" eb="8">
      <t>キンムチ</t>
    </rPh>
    <phoneticPr fontId="1"/>
  </si>
  <si>
    <t>現在職業：職種</t>
    <rPh sb="0" eb="2">
      <t>ゲンザイ</t>
    </rPh>
    <rPh sb="2" eb="4">
      <t>ショクギョウ</t>
    </rPh>
    <rPh sb="5" eb="7">
      <t>ショクシュ</t>
    </rPh>
    <phoneticPr fontId="1"/>
  </si>
  <si>
    <t>現在職業：勤務地</t>
    <rPh sb="0" eb="2">
      <t>ゲンザイ</t>
    </rPh>
    <rPh sb="2" eb="4">
      <t>ショクギョウ</t>
    </rPh>
    <rPh sb="5" eb="8">
      <t>キンムチ</t>
    </rPh>
    <phoneticPr fontId="1"/>
  </si>
  <si>
    <t>連結コード</t>
    <rPh sb="0" eb="2">
      <t>レンケツ</t>
    </rPh>
    <phoneticPr fontId="1"/>
  </si>
  <si>
    <t>バスケットボール</t>
    <phoneticPr fontId="1"/>
  </si>
  <si>
    <t>実技試験２</t>
    <rPh sb="0" eb="2">
      <t>ジツギ</t>
    </rPh>
    <rPh sb="2" eb="4">
      <t>シケン</t>
    </rPh>
    <phoneticPr fontId="1"/>
  </si>
  <si>
    <t>高美術</t>
    <rPh sb="1" eb="3">
      <t>ビジュツ</t>
    </rPh>
    <phoneticPr fontId="1"/>
  </si>
  <si>
    <t>高福祉</t>
    <rPh sb="1" eb="3">
      <t>フクシ</t>
    </rPh>
    <phoneticPr fontId="1"/>
  </si>
  <si>
    <t>一般</t>
    <rPh sb="0" eb="2">
      <t>イッパン</t>
    </rPh>
    <phoneticPr fontId="1"/>
  </si>
  <si>
    <t>北部</t>
    <rPh sb="0" eb="2">
      <t>ホクブ</t>
    </rPh>
    <phoneticPr fontId="1"/>
  </si>
  <si>
    <t>小中連携</t>
    <rPh sb="0" eb="2">
      <t>ショウチュウ</t>
    </rPh>
    <rPh sb="2" eb="4">
      <t>レンケイ</t>
    </rPh>
    <phoneticPr fontId="1"/>
  </si>
  <si>
    <t>第１希望指定</t>
    <rPh sb="0" eb="1">
      <t>ダイ</t>
    </rPh>
    <rPh sb="2" eb="4">
      <t>キボウ</t>
    </rPh>
    <rPh sb="4" eb="6">
      <t>シテイ</t>
    </rPh>
    <phoneticPr fontId="1"/>
  </si>
  <si>
    <t>第２希望
可能教科</t>
    <rPh sb="0" eb="1">
      <t>ダイ</t>
    </rPh>
    <rPh sb="2" eb="4">
      <t>キボウ</t>
    </rPh>
    <rPh sb="5" eb="7">
      <t>カノウ</t>
    </rPh>
    <rPh sb="7" eb="9">
      <t>キョウカ</t>
    </rPh>
    <phoneticPr fontId="1"/>
  </si>
  <si>
    <t>第１希望
可能教科</t>
    <phoneticPr fontId="1"/>
  </si>
  <si>
    <t>○</t>
  </si>
  <si>
    <t>○</t>
    <phoneticPr fontId="1"/>
  </si>
  <si>
    <t>1</t>
    <phoneticPr fontId="1"/>
  </si>
  <si>
    <t>2</t>
    <phoneticPr fontId="1"/>
  </si>
  <si>
    <t>3</t>
    <phoneticPr fontId="1"/>
  </si>
  <si>
    <t>4</t>
    <phoneticPr fontId="1"/>
  </si>
  <si>
    <t>5</t>
    <phoneticPr fontId="1"/>
  </si>
  <si>
    <t>6</t>
    <phoneticPr fontId="1"/>
  </si>
  <si>
    <t>7</t>
    <phoneticPr fontId="1"/>
  </si>
  <si>
    <t>8</t>
    <phoneticPr fontId="1"/>
  </si>
  <si>
    <t>9</t>
    <phoneticPr fontId="1"/>
  </si>
  <si>
    <t>10</t>
    <phoneticPr fontId="1"/>
  </si>
  <si>
    <t>11</t>
    <phoneticPr fontId="1"/>
  </si>
  <si>
    <t>12</t>
    <phoneticPr fontId="1"/>
  </si>
  <si>
    <t>13</t>
    <phoneticPr fontId="1"/>
  </si>
  <si>
    <t>14</t>
    <phoneticPr fontId="1"/>
  </si>
  <si>
    <t>15</t>
    <phoneticPr fontId="1"/>
  </si>
  <si>
    <t>16</t>
    <phoneticPr fontId="1"/>
  </si>
  <si>
    <t>17</t>
    <phoneticPr fontId="1"/>
  </si>
  <si>
    <t>18</t>
    <phoneticPr fontId="1"/>
  </si>
  <si>
    <t>19</t>
    <phoneticPr fontId="1"/>
  </si>
  <si>
    <t>20</t>
    <phoneticPr fontId="1"/>
  </si>
  <si>
    <t>21</t>
    <phoneticPr fontId="1"/>
  </si>
  <si>
    <t>22</t>
    <phoneticPr fontId="1"/>
  </si>
  <si>
    <t>23</t>
    <phoneticPr fontId="1"/>
  </si>
  <si>
    <t>24</t>
    <phoneticPr fontId="1"/>
  </si>
  <si>
    <t>25</t>
    <phoneticPr fontId="1"/>
  </si>
  <si>
    <t>26</t>
    <phoneticPr fontId="1"/>
  </si>
  <si>
    <t>27</t>
    <phoneticPr fontId="1"/>
  </si>
  <si>
    <t>28</t>
    <phoneticPr fontId="1"/>
  </si>
  <si>
    <t>29</t>
    <phoneticPr fontId="1"/>
  </si>
  <si>
    <t>30</t>
    <phoneticPr fontId="1"/>
  </si>
  <si>
    <t>実技試験</t>
    <rPh sb="0" eb="2">
      <t>ジツギ</t>
    </rPh>
    <rPh sb="2" eb="4">
      <t>シケン</t>
    </rPh>
    <phoneticPr fontId="1"/>
  </si>
  <si>
    <t>実技試験１</t>
    <rPh sb="0" eb="2">
      <t>ジツギ</t>
    </rPh>
    <rPh sb="2" eb="4">
      <t>シケン</t>
    </rPh>
    <phoneticPr fontId="1"/>
  </si>
  <si>
    <t>◆志願区分</t>
    <rPh sb="1" eb="3">
      <t>シガン</t>
    </rPh>
    <rPh sb="3" eb="5">
      <t>クブン</t>
    </rPh>
    <phoneticPr fontId="1"/>
  </si>
  <si>
    <t>◆第１希望可能教科</t>
    <rPh sb="1" eb="2">
      <t>ダイ</t>
    </rPh>
    <rPh sb="3" eb="5">
      <t>キボウ</t>
    </rPh>
    <rPh sb="5" eb="7">
      <t>カノウ</t>
    </rPh>
    <rPh sb="7" eb="9">
      <t>キョウカ</t>
    </rPh>
    <phoneticPr fontId="1"/>
  </si>
  <si>
    <t>◆第２希望可能教科</t>
    <rPh sb="1" eb="2">
      <t>ダイ</t>
    </rPh>
    <rPh sb="3" eb="5">
      <t>キボウ</t>
    </rPh>
    <rPh sb="5" eb="7">
      <t>カノウ</t>
    </rPh>
    <rPh sb="7" eb="9">
      <t>キョウカ</t>
    </rPh>
    <phoneticPr fontId="1"/>
  </si>
  <si>
    <t>◆加点希望</t>
    <rPh sb="1" eb="3">
      <t>カテン</t>
    </rPh>
    <rPh sb="3" eb="5">
      <t>キボウ</t>
    </rPh>
    <phoneticPr fontId="1"/>
  </si>
  <si>
    <t>◆実技試験</t>
    <rPh sb="1" eb="3">
      <t>ジツギ</t>
    </rPh>
    <rPh sb="3" eb="5">
      <t>シケン</t>
    </rPh>
    <phoneticPr fontId="1"/>
  </si>
  <si>
    <t>最終学校（都道府県）</t>
    <rPh sb="0" eb="2">
      <t>サイシュウ</t>
    </rPh>
    <rPh sb="2" eb="4">
      <t>ガッコウ</t>
    </rPh>
    <rPh sb="5" eb="9">
      <t>トドウフケン</t>
    </rPh>
    <phoneticPr fontId="1"/>
  </si>
  <si>
    <t>最終学校（種別）</t>
    <rPh sb="0" eb="2">
      <t>サイシュウ</t>
    </rPh>
    <rPh sb="2" eb="4">
      <t>ガッコウ</t>
    </rPh>
    <rPh sb="5" eb="7">
      <t>シュベツ</t>
    </rPh>
    <phoneticPr fontId="1"/>
  </si>
  <si>
    <t>発令日</t>
    <rPh sb="0" eb="3">
      <t>ハツレイヒ</t>
    </rPh>
    <phoneticPr fontId="1"/>
  </si>
  <si>
    <t>生年月日</t>
    <rPh sb="0" eb="2">
      <t>セイネン</t>
    </rPh>
    <rPh sb="2" eb="4">
      <t>ガッピ</t>
    </rPh>
    <phoneticPr fontId="1"/>
  </si>
  <si>
    <t>教職経験：有無</t>
    <rPh sb="5" eb="7">
      <t>ウム</t>
    </rPh>
    <phoneticPr fontId="1"/>
  </si>
  <si>
    <t>特支校</t>
    <rPh sb="0" eb="1">
      <t>トク</t>
    </rPh>
    <rPh sb="2" eb="3">
      <t>コウ</t>
    </rPh>
    <phoneticPr fontId="1"/>
  </si>
  <si>
    <t>1001</t>
    <phoneticPr fontId="25"/>
  </si>
  <si>
    <t>1002</t>
    <phoneticPr fontId="25"/>
  </si>
  <si>
    <t>京都市立芸術大学</t>
    <phoneticPr fontId="1"/>
  </si>
  <si>
    <t>1003</t>
    <phoneticPr fontId="1"/>
  </si>
  <si>
    <t>京都工芸繊維大</t>
    <phoneticPr fontId="1"/>
  </si>
  <si>
    <t>1101</t>
    <phoneticPr fontId="1"/>
  </si>
  <si>
    <t>1103</t>
    <phoneticPr fontId="1"/>
  </si>
  <si>
    <t>1104</t>
    <phoneticPr fontId="1"/>
  </si>
  <si>
    <t>1201</t>
    <phoneticPr fontId="1"/>
  </si>
  <si>
    <t>1301</t>
    <phoneticPr fontId="1"/>
  </si>
  <si>
    <t>1302</t>
    <phoneticPr fontId="1"/>
  </si>
  <si>
    <t>1202</t>
    <phoneticPr fontId="1"/>
  </si>
  <si>
    <t>1203</t>
    <phoneticPr fontId="1"/>
  </si>
  <si>
    <t>1401</t>
    <phoneticPr fontId="1"/>
  </si>
  <si>
    <t>1402</t>
    <phoneticPr fontId="1"/>
  </si>
  <si>
    <t>1403</t>
    <phoneticPr fontId="1"/>
  </si>
  <si>
    <t>1501</t>
    <phoneticPr fontId="1"/>
  </si>
  <si>
    <t>1502</t>
    <phoneticPr fontId="1"/>
  </si>
  <si>
    <t>1503</t>
    <phoneticPr fontId="1"/>
  </si>
  <si>
    <t>1601</t>
    <phoneticPr fontId="1"/>
  </si>
  <si>
    <t>1602</t>
    <phoneticPr fontId="1"/>
  </si>
  <si>
    <t>1701</t>
    <phoneticPr fontId="1"/>
  </si>
  <si>
    <t>1702</t>
    <phoneticPr fontId="1"/>
  </si>
  <si>
    <t>1801</t>
    <phoneticPr fontId="1"/>
  </si>
  <si>
    <t>1802</t>
    <phoneticPr fontId="1"/>
  </si>
  <si>
    <t>1901</t>
    <phoneticPr fontId="1"/>
  </si>
  <si>
    <t>1902</t>
    <phoneticPr fontId="1"/>
  </si>
  <si>
    <t>1999</t>
    <phoneticPr fontId="1"/>
  </si>
  <si>
    <t>2002</t>
    <phoneticPr fontId="1"/>
  </si>
  <si>
    <t>2101</t>
    <phoneticPr fontId="1"/>
  </si>
  <si>
    <t>2102</t>
    <phoneticPr fontId="1"/>
  </si>
  <si>
    <t>2401</t>
    <phoneticPr fontId="1"/>
  </si>
  <si>
    <t>2402</t>
    <phoneticPr fontId="1"/>
  </si>
  <si>
    <t>2403</t>
    <phoneticPr fontId="1"/>
  </si>
  <si>
    <t>2501</t>
    <phoneticPr fontId="1"/>
  </si>
  <si>
    <t>2502</t>
    <phoneticPr fontId="1"/>
  </si>
  <si>
    <t>2601</t>
    <phoneticPr fontId="1"/>
  </si>
  <si>
    <t>2701</t>
    <phoneticPr fontId="1"/>
  </si>
  <si>
    <t>2702</t>
    <phoneticPr fontId="1"/>
  </si>
  <si>
    <t>2801</t>
    <phoneticPr fontId="1"/>
  </si>
  <si>
    <t>2999</t>
    <phoneticPr fontId="1"/>
  </si>
  <si>
    <t>2901</t>
    <phoneticPr fontId="1"/>
  </si>
  <si>
    <t>3001</t>
    <phoneticPr fontId="1"/>
  </si>
  <si>
    <t>3002</t>
    <phoneticPr fontId="1"/>
  </si>
  <si>
    <t>3101</t>
    <phoneticPr fontId="1"/>
  </si>
  <si>
    <t>3102</t>
    <phoneticPr fontId="1"/>
  </si>
  <si>
    <t>3201</t>
    <phoneticPr fontId="1"/>
  </si>
  <si>
    <t>3302</t>
    <phoneticPr fontId="1"/>
  </si>
  <si>
    <t>3202</t>
    <phoneticPr fontId="1"/>
  </si>
  <si>
    <t>3203</t>
    <phoneticPr fontId="1"/>
  </si>
  <si>
    <t>3301</t>
    <phoneticPr fontId="1"/>
  </si>
  <si>
    <t>3401</t>
    <phoneticPr fontId="1"/>
  </si>
  <si>
    <t>3303</t>
    <phoneticPr fontId="1"/>
  </si>
  <si>
    <t>3402</t>
    <phoneticPr fontId="1"/>
  </si>
  <si>
    <t>3431</t>
    <phoneticPr fontId="1"/>
  </si>
  <si>
    <t>3432</t>
    <phoneticPr fontId="1"/>
  </si>
  <si>
    <t>3501</t>
    <phoneticPr fontId="1"/>
  </si>
  <si>
    <t>3502</t>
    <phoneticPr fontId="1"/>
  </si>
  <si>
    <t>3601</t>
    <phoneticPr fontId="1"/>
  </si>
  <si>
    <t>3602</t>
    <phoneticPr fontId="1"/>
  </si>
  <si>
    <t>3701</t>
    <phoneticPr fontId="1"/>
  </si>
  <si>
    <t>3702</t>
    <phoneticPr fontId="1"/>
  </si>
  <si>
    <t>3801</t>
    <phoneticPr fontId="1"/>
  </si>
  <si>
    <t>3902</t>
    <phoneticPr fontId="1"/>
  </si>
  <si>
    <t>3802</t>
    <phoneticPr fontId="1"/>
  </si>
  <si>
    <t>3803</t>
    <phoneticPr fontId="1"/>
  </si>
  <si>
    <t>3901</t>
    <phoneticPr fontId="1"/>
  </si>
  <si>
    <t>3999</t>
    <phoneticPr fontId="1"/>
  </si>
  <si>
    <t>6001</t>
    <phoneticPr fontId="1"/>
  </si>
  <si>
    <t>6002</t>
    <phoneticPr fontId="1"/>
  </si>
  <si>
    <t>6101</t>
    <phoneticPr fontId="1"/>
  </si>
  <si>
    <t>6102</t>
    <phoneticPr fontId="1"/>
  </si>
  <si>
    <t>6502</t>
    <phoneticPr fontId="1"/>
  </si>
  <si>
    <t>6999</t>
    <phoneticPr fontId="1"/>
  </si>
  <si>
    <t>8101</t>
    <phoneticPr fontId="1"/>
  </si>
  <si>
    <t>8102</t>
    <phoneticPr fontId="1"/>
  </si>
  <si>
    <r>
      <t>京都市立小・中・</t>
    </r>
    <r>
      <rPr>
        <sz val="11"/>
        <color rgb="FFFF0000"/>
        <rFont val="ＭＳ Ｐゴシック"/>
        <family val="3"/>
        <charset val="128"/>
        <scheme val="minor"/>
      </rPr>
      <t>義務教育</t>
    </r>
    <r>
      <rPr>
        <sz val="11"/>
        <color theme="1"/>
        <rFont val="ＭＳ Ｐゴシック"/>
        <family val="2"/>
        <charset val="128"/>
        <scheme val="minor"/>
      </rPr>
      <t>学校</t>
    </r>
    <rPh sb="8" eb="10">
      <t>ギム</t>
    </rPh>
    <rPh sb="10" eb="12">
      <t>キョウイク</t>
    </rPh>
    <phoneticPr fontId="1"/>
  </si>
  <si>
    <t>〔自・呼（</t>
    <phoneticPr fontId="1"/>
  </si>
  <si>
    <t>教職教養</t>
    <rPh sb="0" eb="2">
      <t>キョウショク</t>
    </rPh>
    <rPh sb="2" eb="4">
      <t>キョウヨウ</t>
    </rPh>
    <phoneticPr fontId="1"/>
  </si>
  <si>
    <t>中・高保体</t>
    <rPh sb="0" eb="1">
      <t>チュウ</t>
    </rPh>
    <rPh sb="2" eb="3">
      <t>コウ</t>
    </rPh>
    <rPh sb="3" eb="5">
      <t>ホタイ</t>
    </rPh>
    <phoneticPr fontId="1"/>
  </si>
  <si>
    <t>一部免除希望</t>
    <phoneticPr fontId="1"/>
  </si>
  <si>
    <t>　－　</t>
    <phoneticPr fontId="1"/>
  </si>
  <si>
    <t>氏名</t>
    <rPh sb="0" eb="2">
      <t>シメイ</t>
    </rPh>
    <phoneticPr fontId="35"/>
  </si>
  <si>
    <t>フリガナ</t>
    <phoneticPr fontId="35"/>
  </si>
  <si>
    <t>※受験番号</t>
    <rPh sb="1" eb="3">
      <t>ジュケン</t>
    </rPh>
    <rPh sb="3" eb="5">
      <t>バンゴウ</t>
    </rPh>
    <phoneticPr fontId="35"/>
  </si>
  <si>
    <t>※記入不要</t>
    <rPh sb="1" eb="3">
      <t>キニュウ</t>
    </rPh>
    <rPh sb="3" eb="5">
      <t>フヨウ</t>
    </rPh>
    <phoneticPr fontId="35"/>
  </si>
  <si>
    <t>一般採用枠</t>
    <phoneticPr fontId="35"/>
  </si>
  <si>
    <t>北部採用枠</t>
    <phoneticPr fontId="35"/>
  </si>
  <si>
    <t>小中連携推進枠</t>
    <rPh sb="0" eb="7">
      <t>ショウチュウレンケイスイシンワク</t>
    </rPh>
    <phoneticPr fontId="35"/>
  </si>
  <si>
    <t>第１希望</t>
    <rPh sb="0" eb="1">
      <t>ダイ</t>
    </rPh>
    <rPh sb="2" eb="4">
      <t>キボウ</t>
    </rPh>
    <phoneticPr fontId="35"/>
  </si>
  <si>
    <t>第２希望</t>
    <rPh sb="0" eb="1">
      <t>ダイ</t>
    </rPh>
    <rPh sb="2" eb="4">
      <t>キボウ</t>
    </rPh>
    <phoneticPr fontId="35"/>
  </si>
  <si>
    <t>志　　望　　理　　由</t>
    <rPh sb="0" eb="1">
      <t>ココロザシ</t>
    </rPh>
    <rPh sb="3" eb="4">
      <t>ノゾミ</t>
    </rPh>
    <rPh sb="6" eb="7">
      <t>リ</t>
    </rPh>
    <rPh sb="9" eb="10">
      <t>ヨシ</t>
    </rPh>
    <phoneticPr fontId="35"/>
  </si>
  <si>
    <t>教員を志望する理由</t>
    <rPh sb="0" eb="2">
      <t>キョウイン</t>
    </rPh>
    <rPh sb="3" eb="5">
      <t>シボウ</t>
    </rPh>
    <rPh sb="7" eb="9">
      <t>リユウ</t>
    </rPh>
    <phoneticPr fontId="35"/>
  </si>
  <si>
    <t>京都府を志望する理由</t>
    <rPh sb="0" eb="3">
      <t>キョウトフ</t>
    </rPh>
    <rPh sb="4" eb="6">
      <t>シボウ</t>
    </rPh>
    <rPh sb="8" eb="10">
      <t>リユウ</t>
    </rPh>
    <phoneticPr fontId="35"/>
  </si>
  <si>
    <t xml:space="preserve">自   己   ア   ピ   ー   ル  </t>
    <phoneticPr fontId="35"/>
  </si>
  <si>
    <t>これまでの経験や特技、長所等について挙げ、自分が教員としてそれらをどのように活かそうと思うのか、書いてください。</t>
    <rPh sb="5" eb="7">
      <t>ケイケン</t>
    </rPh>
    <rPh sb="8" eb="10">
      <t>トクギ</t>
    </rPh>
    <rPh sb="11" eb="13">
      <t>チョウショ</t>
    </rPh>
    <rPh sb="13" eb="14">
      <t>ナド</t>
    </rPh>
    <rPh sb="18" eb="19">
      <t>ア</t>
    </rPh>
    <rPh sb="21" eb="23">
      <t>ジブン</t>
    </rPh>
    <rPh sb="24" eb="26">
      <t>キョウイン</t>
    </rPh>
    <rPh sb="38" eb="39">
      <t>イ</t>
    </rPh>
    <rPh sb="43" eb="44">
      <t>オモ</t>
    </rPh>
    <rPh sb="48" eb="49">
      <t>カ</t>
    </rPh>
    <phoneticPr fontId="35"/>
  </si>
  <si>
    <t>教員を志望するにあたり、今自分が取り組んでいることについて書いてください。</t>
    <rPh sb="0" eb="2">
      <t>キョウイン</t>
    </rPh>
    <rPh sb="3" eb="5">
      <t>シボウ</t>
    </rPh>
    <rPh sb="12" eb="13">
      <t>イマ</t>
    </rPh>
    <rPh sb="13" eb="15">
      <t>ジブン</t>
    </rPh>
    <rPh sb="16" eb="17">
      <t>ト</t>
    </rPh>
    <rPh sb="18" eb="19">
      <t>ク</t>
    </rPh>
    <rPh sb="29" eb="30">
      <t>カ</t>
    </rPh>
    <phoneticPr fontId="35"/>
  </si>
  <si>
    <t>現在取得している資格とその取得時期について具体的に書いてください。</t>
    <rPh sb="0" eb="2">
      <t>ゲンザイ</t>
    </rPh>
    <rPh sb="2" eb="4">
      <t>シュトク</t>
    </rPh>
    <rPh sb="8" eb="10">
      <t>シカク</t>
    </rPh>
    <rPh sb="13" eb="15">
      <t>シュトク</t>
    </rPh>
    <rPh sb="15" eb="17">
      <t>ジキ</t>
    </rPh>
    <rPh sb="21" eb="24">
      <t>グタイテキ</t>
    </rPh>
    <rPh sb="25" eb="26">
      <t>カ</t>
    </rPh>
    <phoneticPr fontId="35"/>
  </si>
  <si>
    <t>資格等名称</t>
    <rPh sb="0" eb="2">
      <t>シカク</t>
    </rPh>
    <rPh sb="2" eb="3">
      <t>トウ</t>
    </rPh>
    <rPh sb="3" eb="5">
      <t>メイショウ</t>
    </rPh>
    <phoneticPr fontId="35"/>
  </si>
  <si>
    <t>級・得点</t>
    <rPh sb="0" eb="1">
      <t>キュウ</t>
    </rPh>
    <rPh sb="2" eb="4">
      <t>トクテン</t>
    </rPh>
    <phoneticPr fontId="35"/>
  </si>
  <si>
    <t>取得年月日</t>
    <rPh sb="0" eb="2">
      <t>シュトク</t>
    </rPh>
    <rPh sb="2" eb="5">
      <t>ネンガッピ</t>
    </rPh>
    <phoneticPr fontId="35"/>
  </si>
  <si>
    <t>-</t>
    <phoneticPr fontId="1"/>
  </si>
  <si>
    <t>小学校</t>
  </si>
  <si>
    <t>中国語</t>
  </si>
  <si>
    <t>中社会</t>
  </si>
  <si>
    <t>中数学</t>
  </si>
  <si>
    <t>中理科</t>
  </si>
  <si>
    <t>中音楽</t>
  </si>
  <si>
    <t>中美術</t>
  </si>
  <si>
    <t>中保体</t>
  </si>
  <si>
    <t>中技術</t>
  </si>
  <si>
    <t>中家庭</t>
  </si>
  <si>
    <t>中英語</t>
  </si>
  <si>
    <t>高地公</t>
  </si>
  <si>
    <t>高数学</t>
  </si>
  <si>
    <t>高理科</t>
  </si>
  <si>
    <t>高保体</t>
  </si>
  <si>
    <t>高音楽</t>
  </si>
  <si>
    <t>高美術</t>
  </si>
  <si>
    <t>高書道</t>
  </si>
  <si>
    <t>高英語</t>
  </si>
  <si>
    <t>高家庭</t>
  </si>
  <si>
    <t>高情報</t>
  </si>
  <si>
    <t>高農業</t>
  </si>
  <si>
    <t>高工業</t>
  </si>
  <si>
    <t>高商業</t>
  </si>
  <si>
    <t>高福祉</t>
  </si>
  <si>
    <t>高水産</t>
  </si>
  <si>
    <t>養教諭</t>
  </si>
  <si>
    <t>栄教諭</t>
  </si>
  <si>
    <t>前年度合格試験</t>
    <rPh sb="0" eb="3">
      <t>ゼンネンド</t>
    </rPh>
    <rPh sb="3" eb="5">
      <t>ゴウカク</t>
    </rPh>
    <rPh sb="5" eb="7">
      <t>シケン</t>
    </rPh>
    <phoneticPr fontId="1"/>
  </si>
  <si>
    <t>前年度合格試験</t>
    <rPh sb="5" eb="7">
      <t>シケン</t>
    </rPh>
    <phoneticPr fontId="1"/>
  </si>
  <si>
    <t>※受験番号</t>
    <phoneticPr fontId="1"/>
  </si>
  <si>
    <t>※記入不要</t>
    <phoneticPr fontId="1"/>
  </si>
  <si>
    <t>特支校</t>
    <rPh sb="2" eb="3">
      <t>コウ</t>
    </rPh>
    <phoneticPr fontId="1"/>
  </si>
  <si>
    <r>
      <t xml:space="preserve">（写真貼付箇所）
</t>
    </r>
    <r>
      <rPr>
        <sz val="8"/>
        <color theme="1"/>
        <rFont val="ＭＳ 明朝"/>
        <family val="1"/>
        <charset val="128"/>
      </rPr>
      <t>上半身、脱帽、
無背景、正面向き、
枠に収まる大きさ
６ヶ月以内に
撮影したもの</t>
    </r>
    <phoneticPr fontId="1"/>
  </si>
  <si>
    <t>勤務先
コード</t>
    <rPh sb="2" eb="3">
      <t>サキ</t>
    </rPh>
    <phoneticPr fontId="1"/>
  </si>
  <si>
    <t>勤務先
コード</t>
    <rPh sb="0" eb="3">
      <t>キンムサキ</t>
    </rPh>
    <phoneticPr fontId="1"/>
  </si>
  <si>
    <t>選考区分</t>
    <rPh sb="0" eb="4">
      <t>センコウクブン</t>
    </rPh>
    <phoneticPr fontId="1"/>
  </si>
  <si>
    <t>選考区分列名称</t>
    <rPh sb="0" eb="4">
      <t>センコウクブン</t>
    </rPh>
    <rPh sb="4" eb="5">
      <t>レツ</t>
    </rPh>
    <rPh sb="5" eb="7">
      <t>メイショウ</t>
    </rPh>
    <phoneticPr fontId="1"/>
  </si>
  <si>
    <t>選考区分列数</t>
    <rPh sb="0" eb="4">
      <t>センコウクブン</t>
    </rPh>
    <rPh sb="4" eb="6">
      <t>レツスウ</t>
    </rPh>
    <phoneticPr fontId="1"/>
  </si>
  <si>
    <t>第一希望行番号(基準はB13セルから）</t>
    <rPh sb="0" eb="4">
      <t>ダイイチキボウ</t>
    </rPh>
    <rPh sb="4" eb="7">
      <t>ギョウバンゴウ</t>
    </rPh>
    <phoneticPr fontId="1"/>
  </si>
  <si>
    <t>第一希望列番号(基準はB13セルから）</t>
    <rPh sb="0" eb="4">
      <t>ダイイチキボウ</t>
    </rPh>
    <rPh sb="4" eb="7">
      <t>レツバンゴウ</t>
    </rPh>
    <rPh sb="8" eb="10">
      <t>キジュン</t>
    </rPh>
    <phoneticPr fontId="1"/>
  </si>
  <si>
    <t>第一希望列番号(基準はB13セルから）（99の場合使用）</t>
    <rPh sb="0" eb="4">
      <t>ダイイチキボウ</t>
    </rPh>
    <rPh sb="4" eb="7">
      <t>レツバンゴウ</t>
    </rPh>
    <rPh sb="23" eb="25">
      <t>バアイ</t>
    </rPh>
    <rPh sb="25" eb="27">
      <t>シヨウ</t>
    </rPh>
    <phoneticPr fontId="1"/>
  </si>
  <si>
    <t>第二希望行番号（基準はB48から）</t>
    <rPh sb="0" eb="4">
      <t>ダイニキボウ</t>
    </rPh>
    <rPh sb="4" eb="7">
      <t>ギョウバンゴウ</t>
    </rPh>
    <rPh sb="8" eb="10">
      <t>キジュン</t>
    </rPh>
    <phoneticPr fontId="1"/>
  </si>
  <si>
    <t>第二希望列番号（基準はB48から）</t>
    <rPh sb="0" eb="4">
      <t>ダイニキボウ</t>
    </rPh>
    <rPh sb="4" eb="7">
      <t>レツバンゴウ</t>
    </rPh>
    <rPh sb="8" eb="10">
      <t>キジュン</t>
    </rPh>
    <phoneticPr fontId="1"/>
  </si>
  <si>
    <t>第一希望総数</t>
    <rPh sb="0" eb="4">
      <t>ダイイチキボウ</t>
    </rPh>
    <rPh sb="4" eb="6">
      <t>ソウスウ</t>
    </rPh>
    <phoneticPr fontId="1"/>
  </si>
  <si>
    <t>第二希望総数</t>
    <rPh sb="0" eb="2">
      <t>ダイニ</t>
    </rPh>
    <rPh sb="2" eb="4">
      <t>キボウ</t>
    </rPh>
    <rPh sb="4" eb="6">
      <t>ソウスウ</t>
    </rPh>
    <phoneticPr fontId="1"/>
  </si>
  <si>
    <t>区分</t>
    <rPh sb="0" eb="2">
      <t>クブン</t>
    </rPh>
    <phoneticPr fontId="1"/>
  </si>
  <si>
    <t>刑罰、処分歴の有無</t>
    <rPh sb="0" eb="2">
      <t>ケイバツ</t>
    </rPh>
    <rPh sb="3" eb="6">
      <t>ショブンレキ</t>
    </rPh>
    <rPh sb="7" eb="9">
      <t>ウム</t>
    </rPh>
    <phoneticPr fontId="1"/>
  </si>
  <si>
    <t>年齢</t>
    <rPh sb="0" eb="2">
      <t>ネンレイ</t>
    </rPh>
    <phoneticPr fontId="1"/>
  </si>
  <si>
    <t>卒業年月</t>
    <rPh sb="0" eb="2">
      <t>ソツギョウ</t>
    </rPh>
    <rPh sb="2" eb="4">
      <t>ネンゲツ</t>
    </rPh>
    <phoneticPr fontId="1"/>
  </si>
  <si>
    <t>職歴(開始)</t>
    <rPh sb="0" eb="2">
      <t>ショクレキ</t>
    </rPh>
    <rPh sb="3" eb="5">
      <t>カイシ</t>
    </rPh>
    <phoneticPr fontId="1"/>
  </si>
  <si>
    <t>職歴(終了)</t>
    <rPh sb="0" eb="2">
      <t>ショクレキ</t>
    </rPh>
    <rPh sb="3" eb="5">
      <t>シュウリョウ</t>
    </rPh>
    <phoneticPr fontId="1"/>
  </si>
  <si>
    <t>希望する</t>
    <rPh sb="0" eb="2">
      <t>キボウ</t>
    </rPh>
    <phoneticPr fontId="1"/>
  </si>
  <si>
    <t>希望しない</t>
    <rPh sb="0" eb="2">
      <t>キボウ</t>
    </rPh>
    <phoneticPr fontId="1"/>
  </si>
  <si>
    <t>教員免許</t>
    <rPh sb="0" eb="2">
      <t>キョウイン</t>
    </rPh>
    <rPh sb="2" eb="4">
      <t>メンキョ</t>
    </rPh>
    <phoneticPr fontId="1"/>
  </si>
  <si>
    <t>刑罰処分歴</t>
    <rPh sb="0" eb="2">
      <t>ケイバツ</t>
    </rPh>
    <rPh sb="2" eb="5">
      <t>ショブンレキ</t>
    </rPh>
    <phoneticPr fontId="1"/>
  </si>
  <si>
    <t>セカンドキャリア特別選考</t>
  </si>
  <si>
    <t>3151</t>
    <phoneticPr fontId="1"/>
  </si>
  <si>
    <t>大和大学</t>
    <rPh sb="0" eb="2">
      <t>ヤマト</t>
    </rPh>
    <rPh sb="2" eb="4">
      <t>ダイガク</t>
    </rPh>
    <phoneticPr fontId="1"/>
  </si>
  <si>
    <t>3603</t>
    <phoneticPr fontId="1"/>
  </si>
  <si>
    <t>金沢星稜大学</t>
    <phoneticPr fontId="1"/>
  </si>
  <si>
    <t>1</t>
    <phoneticPr fontId="35"/>
  </si>
  <si>
    <t>希望する区分に○をつけてください。</t>
    <phoneticPr fontId="1"/>
  </si>
  <si>
    <t>性別（任意）</t>
    <rPh sb="0" eb="2">
      <t>セイベツ</t>
    </rPh>
    <rPh sb="3" eb="5">
      <t>ニンイ</t>
    </rPh>
    <phoneticPr fontId="1"/>
  </si>
  <si>
    <t>卒業（修了）見込み</t>
    <phoneticPr fontId="1"/>
  </si>
  <si>
    <t>姓</t>
    <rPh sb="0" eb="1">
      <t>セイ</t>
    </rPh>
    <phoneticPr fontId="1"/>
  </si>
  <si>
    <t>△</t>
    <phoneticPr fontId="1"/>
  </si>
  <si>
    <t>サッカー</t>
    <phoneticPr fontId="1"/>
  </si>
  <si>
    <t>◆校種・種別</t>
    <rPh sb="1" eb="3">
      <t>コウシュ</t>
    </rPh>
    <rPh sb="4" eb="6">
      <t>シュベツ</t>
    </rPh>
    <phoneticPr fontId="1"/>
  </si>
  <si>
    <t>教科・科目</t>
    <rPh sb="0" eb="2">
      <t>キョウカ</t>
    </rPh>
    <rPh sb="3" eb="5">
      <t>カモク</t>
    </rPh>
    <phoneticPr fontId="1"/>
  </si>
  <si>
    <t>種別</t>
    <rPh sb="0" eb="2">
      <t>シュベツ</t>
    </rPh>
    <phoneticPr fontId="1"/>
  </si>
  <si>
    <t>スポーツ・芸術分野特別選考希望欄</t>
    <rPh sb="5" eb="7">
      <t>ゲイジュツ</t>
    </rPh>
    <rPh sb="7" eb="9">
      <t>ブンヤ</t>
    </rPh>
    <rPh sb="9" eb="11">
      <t>トクベツ</t>
    </rPh>
    <rPh sb="11" eb="13">
      <t>センコウ</t>
    </rPh>
    <rPh sb="13" eb="15">
      <t>キボウ</t>
    </rPh>
    <rPh sb="15" eb="16">
      <t>ラン</t>
    </rPh>
    <phoneticPr fontId="1"/>
  </si>
  <si>
    <t>校種等・教科（科目）</t>
    <rPh sb="0" eb="2">
      <t>コウシュ</t>
    </rPh>
    <rPh sb="2" eb="3">
      <t>トウ</t>
    </rPh>
    <rPh sb="4" eb="6">
      <t>キョウカ</t>
    </rPh>
    <rPh sb="7" eb="9">
      <t>カモク</t>
    </rPh>
    <phoneticPr fontId="1"/>
  </si>
  <si>
    <t>【小】
外国語（英語）免許所有者</t>
    <rPh sb="1" eb="2">
      <t>ショウ</t>
    </rPh>
    <rPh sb="4" eb="7">
      <t>ガイコクゴ</t>
    </rPh>
    <rPh sb="8" eb="10">
      <t>エイゴ</t>
    </rPh>
    <rPh sb="11" eb="13">
      <t>メンキョ</t>
    </rPh>
    <rPh sb="13" eb="16">
      <t>ショユウシャ</t>
    </rPh>
    <phoneticPr fontId="1"/>
  </si>
  <si>
    <t>【小・中・高】
特別支援免許所有者</t>
    <rPh sb="1" eb="2">
      <t>ショウ</t>
    </rPh>
    <rPh sb="3" eb="4">
      <t>チュウ</t>
    </rPh>
    <rPh sb="5" eb="6">
      <t>コウ</t>
    </rPh>
    <rPh sb="8" eb="10">
      <t>トクベツ</t>
    </rPh>
    <rPh sb="10" eb="12">
      <t>シエン</t>
    </rPh>
    <rPh sb="12" eb="14">
      <t>メンキョ</t>
    </rPh>
    <rPh sb="14" eb="17">
      <t>ショユウシャ</t>
    </rPh>
    <phoneticPr fontId="1"/>
  </si>
  <si>
    <t>【中】技術免許所有者</t>
    <rPh sb="1" eb="2">
      <t>チュウ</t>
    </rPh>
    <rPh sb="3" eb="5">
      <t>ギジュツ</t>
    </rPh>
    <rPh sb="5" eb="10">
      <t>メンキョショユウシャ</t>
    </rPh>
    <phoneticPr fontId="1"/>
  </si>
  <si>
    <t>【高】
情報免許所有者</t>
    <phoneticPr fontId="1"/>
  </si>
  <si>
    <t>【小・中・高】
英語資格等所有者</t>
    <rPh sb="1" eb="2">
      <t>ショウ</t>
    </rPh>
    <rPh sb="3" eb="4">
      <t>チュウ</t>
    </rPh>
    <rPh sb="5" eb="6">
      <t>ダカ</t>
    </rPh>
    <phoneticPr fontId="1"/>
  </si>
  <si>
    <t>スポーツ・芸術分野特別選考</t>
    <rPh sb="5" eb="7">
      <t>ゲイジュツ</t>
    </rPh>
    <rPh sb="7" eb="9">
      <t>ブンヤ</t>
    </rPh>
    <rPh sb="9" eb="11">
      <t>トクベツ</t>
    </rPh>
    <rPh sb="11" eb="13">
      <t>センコウ</t>
    </rPh>
    <phoneticPr fontId="1"/>
  </si>
  <si>
    <t>元京都府正規教員</t>
    <rPh sb="0" eb="1">
      <t>モト</t>
    </rPh>
    <rPh sb="1" eb="4">
      <t>キョウトフ</t>
    </rPh>
    <rPh sb="4" eb="6">
      <t>セイキ</t>
    </rPh>
    <rPh sb="6" eb="8">
      <t>キョウイン</t>
    </rPh>
    <phoneticPr fontId="1"/>
  </si>
  <si>
    <t>前年度大学推薦</t>
    <rPh sb="0" eb="3">
      <t>ゼンネンド</t>
    </rPh>
    <rPh sb="3" eb="5">
      <t>ダイガク</t>
    </rPh>
    <rPh sb="5" eb="7">
      <t>スイセン</t>
    </rPh>
    <phoneticPr fontId="1"/>
  </si>
  <si>
    <t>希望しない</t>
  </si>
  <si>
    <t>志願区分</t>
  </si>
  <si>
    <t>加　点　希　望</t>
    <rPh sb="0" eb="1">
      <t>カ</t>
    </rPh>
    <rPh sb="2" eb="3">
      <t>テン</t>
    </rPh>
    <rPh sb="4" eb="5">
      <t>ノゾミ</t>
    </rPh>
    <rPh sb="6" eb="7">
      <t>ノゾム</t>
    </rPh>
    <phoneticPr fontId="1"/>
  </si>
  <si>
    <t>【小・中・高】
英語資格等所有者</t>
    <phoneticPr fontId="1"/>
  </si>
  <si>
    <t>【小】
外国語（英語）免許所有者</t>
    <phoneticPr fontId="1"/>
  </si>
  <si>
    <t>【中】
技術免許所有者</t>
    <phoneticPr fontId="1"/>
  </si>
  <si>
    <t>【小・中・高】
特別支援免許所有者</t>
    <phoneticPr fontId="1"/>
  </si>
  <si>
    <t>スポーツ・芸術分野特別選考</t>
    <rPh sb="5" eb="9">
      <t>ゲイジュツブンヤ</t>
    </rPh>
    <rPh sb="9" eb="11">
      <t>トクベツ</t>
    </rPh>
    <rPh sb="11" eb="13">
      <t>センコウ</t>
    </rPh>
    <phoneticPr fontId="1"/>
  </si>
  <si>
    <t>前年度大学推薦</t>
    <rPh sb="3" eb="5">
      <t>ダイガク</t>
    </rPh>
    <rPh sb="5" eb="7">
      <t>スイセン</t>
    </rPh>
    <phoneticPr fontId="1"/>
  </si>
  <si>
    <t>【小】　外国語（英語）免許所有者</t>
    <rPh sb="1" eb="2">
      <t>ショウ</t>
    </rPh>
    <rPh sb="4" eb="7">
      <t>ガイコクゴ</t>
    </rPh>
    <rPh sb="8" eb="10">
      <t>エイゴ</t>
    </rPh>
    <rPh sb="11" eb="13">
      <t>メンキョ</t>
    </rPh>
    <phoneticPr fontId="1"/>
  </si>
  <si>
    <t>【小・中・高】英語資格等所有者</t>
    <rPh sb="1" eb="2">
      <t>ショウ</t>
    </rPh>
    <rPh sb="3" eb="4">
      <t>チュウ</t>
    </rPh>
    <rPh sb="5" eb="6">
      <t>コウ</t>
    </rPh>
    <rPh sb="7" eb="9">
      <t>エイゴ</t>
    </rPh>
    <rPh sb="9" eb="11">
      <t>シカク</t>
    </rPh>
    <rPh sb="11" eb="12">
      <t>トウ</t>
    </rPh>
    <rPh sb="12" eb="15">
      <t>ショユウシャ</t>
    </rPh>
    <phoneticPr fontId="1"/>
  </si>
  <si>
    <t>【小・中・高】　特別支援免許所有者</t>
    <rPh sb="1" eb="2">
      <t>ショウ</t>
    </rPh>
    <rPh sb="3" eb="4">
      <t>チュウ</t>
    </rPh>
    <rPh sb="5" eb="6">
      <t>コウ</t>
    </rPh>
    <rPh sb="8" eb="10">
      <t>トクベツ</t>
    </rPh>
    <rPh sb="10" eb="12">
      <t>シエン</t>
    </rPh>
    <rPh sb="12" eb="14">
      <t>メンキョ</t>
    </rPh>
    <rPh sb="14" eb="17">
      <t>ショユウシャ</t>
    </rPh>
    <phoneticPr fontId="1"/>
  </si>
  <si>
    <t>【中】　技術免許所有者</t>
    <rPh sb="1" eb="2">
      <t>チュウ</t>
    </rPh>
    <rPh sb="4" eb="6">
      <t>ギジュツ</t>
    </rPh>
    <rPh sb="6" eb="8">
      <t>メンキョ</t>
    </rPh>
    <rPh sb="8" eb="11">
      <t>ショユウシャ</t>
    </rPh>
    <phoneticPr fontId="1"/>
  </si>
  <si>
    <t>【高】　情報免許所有者</t>
    <rPh sb="1" eb="2">
      <t>コウ</t>
    </rPh>
    <rPh sb="4" eb="6">
      <t>ジョウホウ</t>
    </rPh>
    <rPh sb="6" eb="8">
      <t>メンキョ</t>
    </rPh>
    <rPh sb="8" eb="11">
      <t>ショユウシャ</t>
    </rPh>
    <phoneticPr fontId="1"/>
  </si>
  <si>
    <t>スポ芸</t>
    <rPh sb="2" eb="3">
      <t>ゲイ</t>
    </rPh>
    <phoneticPr fontId="1"/>
  </si>
  <si>
    <t>専門</t>
    <rPh sb="0" eb="2">
      <t>センモン</t>
    </rPh>
    <phoneticPr fontId="1"/>
  </si>
  <si>
    <t>一般選考</t>
    <rPh sb="0" eb="2">
      <t>イッパン</t>
    </rPh>
    <rPh sb="2" eb="4">
      <t>センコウ</t>
    </rPh>
    <phoneticPr fontId="2"/>
  </si>
  <si>
    <t>障害者特別選考</t>
    <rPh sb="0" eb="3">
      <t>ショウガイシャ</t>
    </rPh>
    <rPh sb="3" eb="5">
      <t>トクベツ</t>
    </rPh>
    <rPh sb="5" eb="7">
      <t>センコウ</t>
    </rPh>
    <phoneticPr fontId="2"/>
  </si>
  <si>
    <t>スペシャリスト特別選考</t>
    <rPh sb="7" eb="9">
      <t>トクベツ</t>
    </rPh>
    <rPh sb="9" eb="11">
      <t>センコウ</t>
    </rPh>
    <phoneticPr fontId="2"/>
  </si>
  <si>
    <t>セカンドキャリア特別選考</t>
    <rPh sb="8" eb="10">
      <t>トクベツ</t>
    </rPh>
    <rPh sb="10" eb="12">
      <t>センコウ</t>
    </rPh>
    <phoneticPr fontId="2"/>
  </si>
  <si>
    <t>社会人経験者特別選考</t>
    <rPh sb="0" eb="2">
      <t>シャカイ</t>
    </rPh>
    <rPh sb="2" eb="3">
      <t>ジン</t>
    </rPh>
    <rPh sb="3" eb="5">
      <t>ケイケン</t>
    </rPh>
    <rPh sb="5" eb="6">
      <t>シャ</t>
    </rPh>
    <rPh sb="6" eb="8">
      <t>トクベツ</t>
    </rPh>
    <rPh sb="8" eb="10">
      <t>センコウ</t>
    </rPh>
    <phoneticPr fontId="2"/>
  </si>
  <si>
    <t>京都府「教師力養成講座」
修了者に係る大学推薦
特別選考</t>
    <rPh sb="0" eb="3">
      <t>キョウトフ</t>
    </rPh>
    <rPh sb="4" eb="6">
      <t>キョウシ</t>
    </rPh>
    <rPh sb="6" eb="7">
      <t>チカラ</t>
    </rPh>
    <rPh sb="7" eb="9">
      <t>ヨウセイ</t>
    </rPh>
    <rPh sb="9" eb="11">
      <t>コウザ</t>
    </rPh>
    <rPh sb="13" eb="16">
      <t>シュウリョウシャ</t>
    </rPh>
    <rPh sb="17" eb="18">
      <t>カカ</t>
    </rPh>
    <rPh sb="19" eb="21">
      <t>ダイガク</t>
    </rPh>
    <rPh sb="21" eb="23">
      <t>スイセン</t>
    </rPh>
    <rPh sb="24" eb="26">
      <t>トクベツ</t>
    </rPh>
    <rPh sb="26" eb="28">
      <t>センコウ</t>
    </rPh>
    <phoneticPr fontId="1"/>
  </si>
  <si>
    <t>スポーツ・芸術
分野特別選考</t>
    <phoneticPr fontId="1"/>
  </si>
  <si>
    <t>【小・中・高・特】
基本情報技術者試験合格者</t>
    <rPh sb="19" eb="22">
      <t>ゴウカクシャ</t>
    </rPh>
    <phoneticPr fontId="1"/>
  </si>
  <si>
    <t>【小・中・高・特】
登録日本語教員資格所有者</t>
    <rPh sb="19" eb="21">
      <t>ショユウ</t>
    </rPh>
    <phoneticPr fontId="1"/>
  </si>
  <si>
    <t>大学３年生等チャレンジ選考合格試験</t>
    <rPh sb="0" eb="2">
      <t>ダイガク</t>
    </rPh>
    <rPh sb="3" eb="6">
      <t>ネンセイトウ</t>
    </rPh>
    <rPh sb="11" eb="13">
      <t>センコウ</t>
    </rPh>
    <rPh sb="13" eb="15">
      <t>ゴウカク</t>
    </rPh>
    <rPh sb="15" eb="17">
      <t>シケン</t>
    </rPh>
    <phoneticPr fontId="1"/>
  </si>
  <si>
    <t>前年度追加合格候補者</t>
    <rPh sb="0" eb="3">
      <t>ゼンネンド</t>
    </rPh>
    <rPh sb="3" eb="10">
      <t>ツイカゴウカクコウホシャ</t>
    </rPh>
    <phoneticPr fontId="1"/>
  </si>
  <si>
    <t>応用情報技術者試験合格者</t>
    <rPh sb="9" eb="12">
      <t>ゴウカクシャ</t>
    </rPh>
    <phoneticPr fontId="1"/>
  </si>
  <si>
    <t>①京都府内講師等特例（教養・専門）</t>
    <rPh sb="1" eb="4">
      <t>キョウトフ</t>
    </rPh>
    <rPh sb="3" eb="5">
      <t>フナイ</t>
    </rPh>
    <rPh sb="5" eb="7">
      <t>コウシ</t>
    </rPh>
    <rPh sb="7" eb="8">
      <t>トウ</t>
    </rPh>
    <rPh sb="8" eb="10">
      <t>トクレイ</t>
    </rPh>
    <rPh sb="11" eb="13">
      <t>キョウヨウ</t>
    </rPh>
    <rPh sb="14" eb="16">
      <t>センモン</t>
    </rPh>
    <phoneticPr fontId="1"/>
  </si>
  <si>
    <t>②京都府内講師等特例（教養）</t>
    <rPh sb="11" eb="13">
      <t>キョウヨウ</t>
    </rPh>
    <phoneticPr fontId="1"/>
  </si>
  <si>
    <t>①他府県現職（すべての筆記試験）</t>
    <rPh sb="1" eb="4">
      <t>タフケン</t>
    </rPh>
    <rPh sb="4" eb="6">
      <t>ゲンショク</t>
    </rPh>
    <rPh sb="11" eb="13">
      <t>ヒッキ</t>
    </rPh>
    <rPh sb="13" eb="15">
      <t>シケン</t>
    </rPh>
    <phoneticPr fontId="1"/>
  </si>
  <si>
    <t>②他府県現職（小論文・教養）</t>
    <rPh sb="7" eb="10">
      <t>ショウロンブン</t>
    </rPh>
    <rPh sb="11" eb="13">
      <t>キョウヨウ</t>
    </rPh>
    <phoneticPr fontId="1"/>
  </si>
  <si>
    <t>免除について下記１～12に○を付ける</t>
    <phoneticPr fontId="1"/>
  </si>
  <si>
    <t>■</t>
    <phoneticPr fontId="1"/>
  </si>
  <si>
    <t>プルダウン</t>
    <phoneticPr fontId="1"/>
  </si>
  <si>
    <t>免除可能</t>
    <rPh sb="0" eb="2">
      <t>メンジョ</t>
    </rPh>
    <rPh sb="2" eb="4">
      <t>カノウ</t>
    </rPh>
    <phoneticPr fontId="1"/>
  </si>
  <si>
    <t>◆免除可能</t>
    <rPh sb="1" eb="3">
      <t>メンジョ</t>
    </rPh>
    <rPh sb="3" eb="5">
      <t>カノウ</t>
    </rPh>
    <phoneticPr fontId="1"/>
  </si>
  <si>
    <t>面接</t>
    <rPh sb="0" eb="2">
      <t>メンセツ</t>
    </rPh>
    <phoneticPr fontId="1"/>
  </si>
  <si>
    <t>実技</t>
    <rPh sb="0" eb="2">
      <t>ジツギ</t>
    </rPh>
    <phoneticPr fontId="1"/>
  </si>
  <si>
    <t>障害者特別選考</t>
    <rPh sb="0" eb="3">
      <t>ショウガイシャ</t>
    </rPh>
    <phoneticPr fontId="1"/>
  </si>
  <si>
    <t>スペシャリスト特別選考</t>
    <rPh sb="7" eb="9">
      <t>トクベツ</t>
    </rPh>
    <rPh sb="9" eb="11">
      <t>センコウ</t>
    </rPh>
    <phoneticPr fontId="1"/>
  </si>
  <si>
    <t>セカンドキャリア特別選考</t>
    <rPh sb="8" eb="10">
      <t>トクベツ</t>
    </rPh>
    <rPh sb="10" eb="12">
      <t>センコウ</t>
    </rPh>
    <phoneticPr fontId="1"/>
  </si>
  <si>
    <t>社会人経験者特別選考</t>
    <rPh sb="0" eb="3">
      <t>シャカイジン</t>
    </rPh>
    <rPh sb="3" eb="5">
      <t>ケイケン</t>
    </rPh>
    <rPh sb="5" eb="6">
      <t>シャ</t>
    </rPh>
    <rPh sb="6" eb="8">
      <t>トクベツ</t>
    </rPh>
    <rPh sb="8" eb="10">
      <t>センコウ</t>
    </rPh>
    <phoneticPr fontId="1"/>
  </si>
  <si>
    <t>スポーツ・芸術分野特別選考</t>
    <phoneticPr fontId="1"/>
  </si>
  <si>
    <t>前年度追加合格候補者</t>
    <rPh sb="0" eb="3">
      <t>ゼンネンド</t>
    </rPh>
    <phoneticPr fontId="1"/>
  </si>
  <si>
    <t>応用情報技術者試験合格者</t>
    <rPh sb="0" eb="4">
      <t>オウヨウジョウホウ</t>
    </rPh>
    <rPh sb="4" eb="7">
      <t>ギジュツシャ</t>
    </rPh>
    <rPh sb="7" eb="9">
      <t>シケン</t>
    </rPh>
    <rPh sb="9" eb="12">
      <t>ゴウカクシャ</t>
    </rPh>
    <phoneticPr fontId="1"/>
  </si>
  <si>
    <t>①京都府内講師等特例（教・専）</t>
    <rPh sb="7" eb="8">
      <t>トウ</t>
    </rPh>
    <rPh sb="11" eb="12">
      <t>キョウ</t>
    </rPh>
    <rPh sb="13" eb="14">
      <t>セン</t>
    </rPh>
    <phoneticPr fontId="1"/>
  </si>
  <si>
    <t>②京都府内講師等特例（教）</t>
    <rPh sb="7" eb="8">
      <t>トウ</t>
    </rPh>
    <rPh sb="11" eb="12">
      <t>キョウ</t>
    </rPh>
    <phoneticPr fontId="1"/>
  </si>
  <si>
    <t>①他府県現職（すべて）</t>
    <phoneticPr fontId="1"/>
  </si>
  <si>
    <t>②他府県現職（小・教）</t>
    <rPh sb="7" eb="8">
      <t>ショウ</t>
    </rPh>
    <rPh sb="9" eb="10">
      <t>キョウ</t>
    </rPh>
    <phoneticPr fontId="1"/>
  </si>
  <si>
    <t>【小・中・高・特】基本情報技術者試験合格者</t>
    <phoneticPr fontId="1"/>
  </si>
  <si>
    <t>【小・中・高・特】応用情報技術者試験合格者</t>
    <phoneticPr fontId="1"/>
  </si>
  <si>
    <t>【小・中・高・特】登録日本語教員資格所持者</t>
    <phoneticPr fontId="1"/>
  </si>
  <si>
    <t>【小・中・高・特】
応用情報技術者試験合格者</t>
    <rPh sb="19" eb="22">
      <t>ゴウカクシャ</t>
    </rPh>
    <phoneticPr fontId="1"/>
  </si>
  <si>
    <t>選考区分</t>
    <rPh sb="0" eb="1">
      <t>セン</t>
    </rPh>
    <rPh sb="1" eb="2">
      <t>カンガエル</t>
    </rPh>
    <rPh sb="2" eb="3">
      <t>ク</t>
    </rPh>
    <rPh sb="3" eb="4">
      <t>ブン</t>
    </rPh>
    <phoneticPr fontId="35"/>
  </si>
  <si>
    <t>一般選考</t>
  </si>
  <si>
    <t>スポーツ・芸術分野
特別選考</t>
    <phoneticPr fontId="1"/>
  </si>
  <si>
    <t>障害者特別選考</t>
  </si>
  <si>
    <t>スペシャリスト特別選考</t>
  </si>
  <si>
    <t>京都府「教師力養成講座」
修了者に係る
大学推薦特別選考</t>
    <phoneticPr fontId="1"/>
  </si>
  <si>
    <t>社会人経験者特別選考</t>
    <rPh sb="0" eb="5">
      <t>シャカイジンケイケン</t>
    </rPh>
    <rPh sb="5" eb="6">
      <t>シャ</t>
    </rPh>
    <rPh sb="6" eb="8">
      <t>トクベツ</t>
    </rPh>
    <rPh sb="8" eb="10">
      <t>センコウ</t>
    </rPh>
    <phoneticPr fontId="1"/>
  </si>
  <si>
    <t>【小・中・高・特】
応用情報技術者試験合格者</t>
    <phoneticPr fontId="1"/>
  </si>
  <si>
    <t>国際貢献活動等
経験者</t>
    <phoneticPr fontId="1"/>
  </si>
  <si>
    <t>【小・中・高・特】
基本情報技術者試験合格者</t>
    <phoneticPr fontId="1"/>
  </si>
  <si>
    <t>【小・中・高・特】
登録日本語教員資格所有者</t>
    <phoneticPr fontId="1"/>
  </si>
  <si>
    <t>高国語</t>
    <phoneticPr fontId="1"/>
  </si>
  <si>
    <t>空白プルダウン</t>
    <rPh sb="0" eb="2">
      <t>クウハク</t>
    </rPh>
    <phoneticPr fontId="1"/>
  </si>
  <si>
    <t>免除プルダウン表示</t>
    <rPh sb="0" eb="2">
      <t>メンジョ</t>
    </rPh>
    <rPh sb="7" eb="9">
      <t>ヒョウジ</t>
    </rPh>
    <phoneticPr fontId="1"/>
  </si>
  <si>
    <t>年齢（10の位）</t>
    <rPh sb="0" eb="2">
      <t>ネンレイ</t>
    </rPh>
    <rPh sb="6" eb="7">
      <t>クライ</t>
    </rPh>
    <phoneticPr fontId="1"/>
  </si>
  <si>
    <t>年齢（１の位）</t>
    <rPh sb="0" eb="2">
      <t>ネンレイ</t>
    </rPh>
    <rPh sb="5" eb="6">
      <t>クライ</t>
    </rPh>
    <phoneticPr fontId="1"/>
  </si>
  <si>
    <t>神戸親和大学</t>
    <phoneticPr fontId="1"/>
  </si>
  <si>
    <t>園田学園大学</t>
    <phoneticPr fontId="1"/>
  </si>
  <si>
    <t>広島文教大学</t>
    <phoneticPr fontId="25"/>
  </si>
  <si>
    <t>嵯峨美術短期大学</t>
    <phoneticPr fontId="25"/>
  </si>
  <si>
    <t>飯田短大</t>
    <phoneticPr fontId="1"/>
  </si>
  <si>
    <t>対象列</t>
    <rPh sb="0" eb="2">
      <t>タイショウ</t>
    </rPh>
    <rPh sb="2" eb="3">
      <t>レツ</t>
    </rPh>
    <phoneticPr fontId="1"/>
  </si>
  <si>
    <t>TRUEは入力可能</t>
    <rPh sb="5" eb="7">
      <t>ニュウリョク</t>
    </rPh>
    <rPh sb="7" eb="9">
      <t>カノウ</t>
    </rPh>
    <phoneticPr fontId="1"/>
  </si>
  <si>
    <t>第一希望教科制御用</t>
    <rPh sb="0" eb="2">
      <t>ダイイチ</t>
    </rPh>
    <rPh sb="2" eb="4">
      <t>キボウ</t>
    </rPh>
    <rPh sb="4" eb="6">
      <t>キョウカ</t>
    </rPh>
    <rPh sb="6" eb="8">
      <t>セイギョ</t>
    </rPh>
    <rPh sb="8" eb="9">
      <t>ヨウ</t>
    </rPh>
    <phoneticPr fontId="1"/>
  </si>
  <si>
    <r>
      <t>第</t>
    </r>
    <r>
      <rPr>
        <b/>
        <sz val="11"/>
        <color theme="0"/>
        <rFont val="ＭＳ Ｐゴシック"/>
        <family val="3"/>
        <charset val="128"/>
      </rPr>
      <t>二</t>
    </r>
    <r>
      <rPr>
        <b/>
        <sz val="11"/>
        <color theme="0"/>
        <rFont val="ＭＳ Ｐゴシック"/>
        <family val="3"/>
        <charset val="128"/>
        <scheme val="minor"/>
      </rPr>
      <t>希望教科制御用</t>
    </r>
    <rPh sb="0" eb="2">
      <t>ダイニ</t>
    </rPh>
    <rPh sb="2" eb="4">
      <t>キボウ</t>
    </rPh>
    <rPh sb="4" eb="6">
      <t>キョウカ</t>
    </rPh>
    <rPh sb="6" eb="8">
      <t>セイギョ</t>
    </rPh>
    <rPh sb="8" eb="9">
      <t>ヨウ</t>
    </rPh>
    <phoneticPr fontId="1"/>
  </si>
  <si>
    <t>免許取得日整合性</t>
    <rPh sb="0" eb="2">
      <t>メンキョ</t>
    </rPh>
    <rPh sb="2" eb="5">
      <t>シュトクヒ</t>
    </rPh>
    <rPh sb="5" eb="8">
      <t>セイゴウセイ</t>
    </rPh>
    <phoneticPr fontId="1"/>
  </si>
  <si>
    <t>免除可能</t>
    <phoneticPr fontId="1"/>
  </si>
  <si>
    <t>◆免除選択可能</t>
    <rPh sb="1" eb="3">
      <t>メンジョ</t>
    </rPh>
    <rPh sb="3" eb="5">
      <t>センタク</t>
    </rPh>
    <rPh sb="5" eb="7">
      <t>カノウ</t>
    </rPh>
    <phoneticPr fontId="1"/>
  </si>
  <si>
    <t>↓選択可能な科目</t>
    <rPh sb="1" eb="3">
      <t>センタク</t>
    </rPh>
    <rPh sb="3" eb="5">
      <t>カノウ</t>
    </rPh>
    <rPh sb="6" eb="8">
      <t>カモク</t>
    </rPh>
    <phoneticPr fontId="1"/>
  </si>
  <si>
    <t>教職経験チェック</t>
    <phoneticPr fontId="1"/>
  </si>
  <si>
    <t>教職経験チェック1</t>
    <phoneticPr fontId="1"/>
  </si>
  <si>
    <t>教職経験チェック2</t>
  </si>
  <si>
    <t>教職経験チェック3</t>
  </si>
  <si>
    <t>教職経験：職種</t>
    <rPh sb="0" eb="2">
      <t>キョウショク</t>
    </rPh>
    <rPh sb="2" eb="4">
      <t>ケイケン</t>
    </rPh>
    <rPh sb="5" eb="7">
      <t>ショクシュ</t>
    </rPh>
    <phoneticPr fontId="1"/>
  </si>
  <si>
    <t>教職経験チェック0</t>
  </si>
  <si>
    <t>小中連携推進枠</t>
    <phoneticPr fontId="1"/>
  </si>
  <si>
    <t>英語・情報資格</t>
    <rPh sb="0" eb="2">
      <t>エイゴ</t>
    </rPh>
    <rPh sb="3" eb="5">
      <t>ジョウホウ</t>
    </rPh>
    <rPh sb="5" eb="7">
      <t>シカク</t>
    </rPh>
    <phoneticPr fontId="35"/>
  </si>
  <si>
    <t xml:space="preserve"> 京都府公立学校における講師任用に関する問合せや教員採用に関する情報を提供するために、この志願書に記入された個人情報を利用することに同意しますか。
（記入や同意の可否は、試験の合否に一切影響しません。）詳細は実施要項P.13を確認してください。</t>
    <phoneticPr fontId="1"/>
  </si>
  <si>
    <t xml:space="preserve"> 採用選考試験の第1次試験を合格し、第2次試験が不合格となった場合、令和７年度に実施する任期付職員選考採用試験の筆記試験・面接試験の免除を希望しますか。
（記入や希望の有無は、試験の合否に一切影響しません。）詳細は実施要項P.13を確認してください。</t>
    <phoneticPr fontId="1"/>
  </si>
  <si>
    <t>免除
科目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</si>
</sst>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
    <numFmt numFmtId="177" formatCode="0_);[Red]\(0\)"/>
  </numFmts>
  <fonts count="63" x14ac:knownFonts="1">
    <font>
      <sz val="11"/>
      <color theme="1"/>
      <name val="ＭＳ Ｐゴシック"/>
      <family val="2"/>
      <charset val="128"/>
      <scheme val="minor"/>
    </font>
    <font>
      <sz val="6"/>
      <name val="ＭＳ Ｐゴシック"/>
      <family val="2"/>
      <charset val="128"/>
      <scheme val="minor"/>
    </font>
    <font>
      <b/>
      <sz val="14"/>
      <color theme="1"/>
      <name val="ＭＳ 明朝"/>
      <family val="1"/>
      <charset val="128"/>
    </font>
    <font>
      <b/>
      <sz val="12"/>
      <color theme="1"/>
      <name val="ＭＳ 明朝"/>
      <family val="1"/>
      <charset val="128"/>
    </font>
    <font>
      <sz val="10"/>
      <color theme="1"/>
      <name val="ＭＳ 明朝"/>
      <family val="1"/>
      <charset val="128"/>
    </font>
    <font>
      <sz val="9"/>
      <color theme="1"/>
      <name val="ＭＳ 明朝"/>
      <family val="1"/>
      <charset val="128"/>
    </font>
    <font>
      <sz val="8"/>
      <color theme="1"/>
      <name val="ＭＳ 明朝"/>
      <family val="1"/>
      <charset val="128"/>
    </font>
    <font>
      <sz val="6"/>
      <color theme="1"/>
      <name val="ＭＳ 明朝"/>
      <family val="1"/>
      <charset val="128"/>
    </font>
    <font>
      <sz val="11"/>
      <color theme="1"/>
      <name val="ＭＳ 明朝"/>
      <family val="1"/>
      <charset val="128"/>
    </font>
    <font>
      <sz val="12"/>
      <color theme="1"/>
      <name val="ＭＳ Ｐゴシック"/>
      <family val="3"/>
      <charset val="128"/>
    </font>
    <font>
      <sz val="14"/>
      <color theme="1"/>
      <name val="ＭＳ Ｐゴシック"/>
      <family val="3"/>
      <charset val="128"/>
    </font>
    <font>
      <sz val="7"/>
      <color theme="1"/>
      <name val="ＭＳ 明朝"/>
      <family val="1"/>
      <charset val="128"/>
    </font>
    <font>
      <sz val="7.5"/>
      <color theme="1"/>
      <name val="ＭＳ 明朝"/>
      <family val="1"/>
      <charset val="128"/>
    </font>
    <font>
      <sz val="9"/>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8"/>
      <color theme="1"/>
      <name val="ＭＳ Ｐゴシック"/>
      <family val="3"/>
      <charset val="128"/>
      <scheme val="minor"/>
    </font>
    <font>
      <sz val="16"/>
      <color theme="1"/>
      <name val="ＭＳ Ｐゴシック"/>
      <family val="3"/>
      <charset val="128"/>
      <scheme val="minor"/>
    </font>
    <font>
      <sz val="12"/>
      <color theme="1"/>
      <name val="ＭＳ Ｐゴシック"/>
      <family val="3"/>
      <charset val="128"/>
      <scheme val="minor"/>
    </font>
    <font>
      <u/>
      <sz val="10"/>
      <color theme="1"/>
      <name val="ＭＳ 明朝"/>
      <family val="1"/>
      <charset val="128"/>
    </font>
    <font>
      <sz val="11"/>
      <color rgb="FFFF0000"/>
      <name val="ＭＳ Ｐゴシック"/>
      <family val="3"/>
      <charset val="128"/>
      <scheme val="minor"/>
    </font>
    <font>
      <sz val="8"/>
      <color rgb="FFFF0000"/>
      <name val="ＭＳ Ｐゴシック"/>
      <family val="3"/>
      <charset val="128"/>
      <scheme val="minor"/>
    </font>
    <font>
      <sz val="8"/>
      <color rgb="FFFF0000"/>
      <name val="ＭＳ 明朝"/>
      <family val="1"/>
      <charset val="128"/>
    </font>
    <font>
      <sz val="24"/>
      <color theme="1"/>
      <name val="ＭＳ Ｐゴシック"/>
      <family val="3"/>
      <charset val="128"/>
      <scheme val="minor"/>
    </font>
    <font>
      <sz val="20"/>
      <color theme="1"/>
      <name val="ＭＳ Ｐゴシック"/>
      <family val="3"/>
      <charset val="128"/>
      <scheme val="minor"/>
    </font>
    <font>
      <sz val="6"/>
      <name val="ＭＳ 明朝"/>
      <family val="2"/>
      <charset val="128"/>
    </font>
    <font>
      <sz val="11"/>
      <color theme="0"/>
      <name val="ＭＳ Ｐゴシック"/>
      <family val="2"/>
      <charset val="128"/>
      <scheme val="minor"/>
    </font>
    <font>
      <sz val="11"/>
      <color theme="0"/>
      <name val="ＭＳ Ｐゴシック"/>
      <family val="3"/>
      <charset val="128"/>
      <scheme val="minor"/>
    </font>
    <font>
      <sz val="9"/>
      <color theme="0"/>
      <name val="ＭＳ Ｐゴシック"/>
      <family val="3"/>
      <charset val="128"/>
      <scheme val="minor"/>
    </font>
    <font>
      <sz val="9"/>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name val="ＭＳ 明朝"/>
      <family val="1"/>
      <charset val="128"/>
    </font>
    <font>
      <sz val="8"/>
      <name val="ＭＳ 明朝"/>
      <family val="1"/>
      <charset val="128"/>
    </font>
    <font>
      <b/>
      <sz val="14"/>
      <name val="ＭＳ 明朝"/>
      <family val="1"/>
      <charset val="128"/>
    </font>
    <font>
      <sz val="6"/>
      <name val="ＭＳ Ｐゴシック"/>
      <family val="3"/>
      <charset val="128"/>
    </font>
    <font>
      <sz val="10"/>
      <name val="ＭＳ 明朝"/>
      <family val="1"/>
      <charset val="128"/>
    </font>
    <font>
      <sz val="9"/>
      <name val="ＭＳ Ｐゴシック"/>
      <family val="3"/>
      <charset val="128"/>
      <scheme val="minor"/>
    </font>
    <font>
      <sz val="20"/>
      <name val="ＭＳ Ｐゴシック"/>
      <family val="3"/>
      <charset val="128"/>
      <scheme val="minor"/>
    </font>
    <font>
      <sz val="26"/>
      <name val="ＭＳ Ｐゴシック"/>
      <family val="3"/>
      <charset val="128"/>
      <scheme val="minor"/>
    </font>
    <font>
      <sz val="7.5"/>
      <name val="ＭＳ 明朝"/>
      <family val="1"/>
      <charset val="128"/>
    </font>
    <font>
      <sz val="12"/>
      <name val="ＭＳ Ｐゴシック"/>
      <family val="3"/>
      <charset val="128"/>
      <scheme val="minor"/>
    </font>
    <font>
      <sz val="11"/>
      <color theme="1"/>
      <name val="ＭＳ Ｐゴシック"/>
      <family val="3"/>
      <charset val="128"/>
    </font>
    <font>
      <sz val="18"/>
      <color theme="1"/>
      <name val="ＭＳ Ｐゴシック"/>
      <family val="3"/>
      <charset val="128"/>
    </font>
    <font>
      <sz val="20"/>
      <name val="ＭＳ Ｐゴシック"/>
      <family val="3"/>
      <charset val="128"/>
    </font>
    <font>
      <sz val="18"/>
      <name val="ＭＳ Ｐゴシック"/>
      <family val="3"/>
      <charset val="128"/>
    </font>
    <font>
      <sz val="11"/>
      <name val="ＭＳ Ｐゴシック"/>
      <family val="3"/>
      <charset val="128"/>
    </font>
    <font>
      <sz val="28"/>
      <name val="ＭＳ 明朝"/>
      <family val="1"/>
      <charset val="128"/>
    </font>
    <font>
      <sz val="16"/>
      <color theme="1"/>
      <name val="ＭＳ 明朝"/>
      <family val="1"/>
      <charset val="128"/>
    </font>
    <font>
      <sz val="11"/>
      <name val="ＭＳ Ｐゴシック"/>
      <family val="2"/>
      <charset val="128"/>
      <scheme val="minor"/>
    </font>
    <font>
      <sz val="14"/>
      <name val="ＭＳ Ｐゴシック"/>
      <family val="3"/>
      <charset val="128"/>
      <scheme val="minor"/>
    </font>
    <font>
      <sz val="14"/>
      <color theme="1"/>
      <name val="ＭＳ 明朝"/>
      <family val="1"/>
      <charset val="128"/>
    </font>
    <font>
      <sz val="12"/>
      <color theme="1"/>
      <name val="ＭＳ Ｐゴシック"/>
      <family val="2"/>
      <charset val="128"/>
      <scheme val="minor"/>
    </font>
    <font>
      <sz val="9"/>
      <name val="ＭＳ Ｐゴシック"/>
      <family val="3"/>
      <charset val="128"/>
    </font>
    <font>
      <sz val="6"/>
      <name val="ＭＳ 明朝"/>
      <family val="1"/>
      <charset val="128"/>
    </font>
    <font>
      <sz val="8"/>
      <name val="ＭＳ Ｐゴシック"/>
      <family val="3"/>
      <charset val="128"/>
    </font>
    <font>
      <sz val="7"/>
      <name val="ＭＳ Ｐゴシック"/>
      <family val="3"/>
      <charset val="128"/>
    </font>
    <font>
      <b/>
      <sz val="11"/>
      <color theme="0"/>
      <name val="ＭＳ Ｐゴシック"/>
      <family val="3"/>
      <charset val="128"/>
      <scheme val="minor"/>
    </font>
    <font>
      <sz val="26"/>
      <color theme="1"/>
      <name val="ＭＳ 明朝"/>
      <family val="1"/>
      <charset val="128"/>
    </font>
    <font>
      <b/>
      <sz val="11"/>
      <color theme="0"/>
      <name val="ＭＳ Ｐゴシック"/>
      <family val="3"/>
      <charset val="128"/>
    </font>
    <font>
      <b/>
      <sz val="11"/>
      <color rgb="FFFF0000"/>
      <name val="ＭＳ Ｐゴシック"/>
      <family val="3"/>
      <charset val="128"/>
      <scheme val="minor"/>
    </font>
    <font>
      <sz val="9"/>
      <color theme="1"/>
      <name val="ＭＳ Ｐゴシック"/>
      <family val="3"/>
      <charset val="128"/>
      <scheme val="major"/>
    </font>
    <font>
      <sz val="10"/>
      <color theme="1"/>
      <name val="ＭＳ Ｐゴシック"/>
      <family val="3"/>
      <charset val="128"/>
      <scheme val="major"/>
    </font>
  </fonts>
  <fills count="1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3" tint="-0.249977111117893"/>
        <bgColor indexed="64"/>
      </patternFill>
    </fill>
    <fill>
      <patternFill patternType="solid">
        <fgColor rgb="FF000099"/>
        <bgColor indexed="64"/>
      </patternFill>
    </fill>
    <fill>
      <patternFill patternType="solid">
        <fgColor rgb="FF0070C0"/>
        <bgColor indexed="64"/>
      </patternFill>
    </fill>
    <fill>
      <patternFill patternType="solid">
        <fgColor rgb="FF006600"/>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2"/>
        <bgColor indexed="64"/>
      </patternFill>
    </fill>
    <fill>
      <patternFill patternType="solid">
        <fgColor theme="6" tint="0.79998168889431442"/>
        <bgColor indexed="64"/>
      </patternFill>
    </fill>
    <fill>
      <patternFill patternType="solid">
        <fgColor theme="3"/>
        <bgColor indexed="64"/>
      </patternFill>
    </fill>
    <fill>
      <patternFill patternType="solid">
        <fgColor theme="9" tint="0.59999389629810485"/>
        <bgColor indexed="64"/>
      </patternFill>
    </fill>
    <fill>
      <patternFill patternType="solid">
        <fgColor rgb="FFFFFFCC"/>
        <bgColor indexed="64"/>
      </patternFill>
    </fill>
    <fill>
      <patternFill patternType="solid">
        <fgColor theme="9" tint="-0.249977111117893"/>
        <bgColor indexed="64"/>
      </patternFill>
    </fill>
    <fill>
      <patternFill patternType="solid">
        <fgColor theme="7" tint="-0.249977111117893"/>
        <bgColor indexed="64"/>
      </patternFill>
    </fill>
  </fills>
  <borders count="1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dotted">
        <color auto="1"/>
      </right>
      <top style="thin">
        <color auto="1"/>
      </top>
      <bottom style="thin">
        <color auto="1"/>
      </bottom>
      <diagonal/>
    </border>
    <border>
      <left style="thin">
        <color auto="1"/>
      </left>
      <right style="thin">
        <color auto="1"/>
      </right>
      <top style="thin">
        <color auto="1"/>
      </top>
      <bottom/>
      <diagonal/>
    </border>
    <border>
      <left style="dotted">
        <color auto="1"/>
      </left>
      <right style="thin">
        <color auto="1"/>
      </right>
      <top style="thin">
        <color auto="1"/>
      </top>
      <bottom style="thin">
        <color auto="1"/>
      </bottom>
      <diagonal/>
    </border>
    <border>
      <left style="thin">
        <color auto="1"/>
      </left>
      <right style="dotted">
        <color auto="1"/>
      </right>
      <top style="thin">
        <color auto="1"/>
      </top>
      <bottom/>
      <diagonal/>
    </border>
    <border>
      <left style="thin">
        <color auto="1"/>
      </left>
      <right style="thin">
        <color auto="1"/>
      </right>
      <top/>
      <bottom/>
      <diagonal/>
    </border>
    <border>
      <left style="thin">
        <color auto="1"/>
      </left>
      <right style="dashed">
        <color auto="1"/>
      </right>
      <top/>
      <bottom/>
      <diagonal/>
    </border>
    <border>
      <left/>
      <right style="dotted">
        <color auto="1"/>
      </right>
      <top style="thin">
        <color auto="1"/>
      </top>
      <bottom style="thin">
        <color auto="1"/>
      </bottom>
      <diagonal/>
    </border>
    <border>
      <left style="dotted">
        <color auto="1"/>
      </left>
      <right/>
      <top style="thin">
        <color auto="1"/>
      </top>
      <bottom style="thin">
        <color auto="1"/>
      </bottom>
      <diagonal/>
    </border>
    <border>
      <left style="dotted">
        <color auto="1"/>
      </left>
      <right style="thin">
        <color auto="1"/>
      </right>
      <top style="thin">
        <color auto="1"/>
      </top>
      <bottom/>
      <diagonal/>
    </border>
    <border>
      <left style="thin">
        <color auto="1"/>
      </left>
      <right style="dotted">
        <color auto="1"/>
      </right>
      <top/>
      <bottom/>
      <diagonal/>
    </border>
    <border>
      <left style="thin">
        <color auto="1"/>
      </left>
      <right style="dotted">
        <color auto="1"/>
      </right>
      <top/>
      <bottom style="thin">
        <color auto="1"/>
      </bottom>
      <diagonal/>
    </border>
    <border>
      <left style="dotted">
        <color auto="1"/>
      </left>
      <right style="thin">
        <color auto="1"/>
      </right>
      <top/>
      <bottom style="thin">
        <color auto="1"/>
      </bottom>
      <diagonal/>
    </border>
    <border>
      <left style="thin">
        <color auto="1"/>
      </left>
      <right style="dashed">
        <color auto="1"/>
      </right>
      <top/>
      <bottom style="thin">
        <color auto="1"/>
      </bottom>
      <diagonal/>
    </border>
    <border>
      <left style="dashed">
        <color auto="1"/>
      </left>
      <right style="thin">
        <color auto="1"/>
      </right>
      <top/>
      <bottom/>
      <diagonal/>
    </border>
    <border>
      <left style="dashed">
        <color auto="1"/>
      </left>
      <right style="thin">
        <color auto="1"/>
      </right>
      <top/>
      <bottom style="thin">
        <color auto="1"/>
      </bottom>
      <diagonal/>
    </border>
    <border>
      <left style="dotted">
        <color auto="1"/>
      </left>
      <right style="thin">
        <color auto="1"/>
      </right>
      <top/>
      <bottom/>
      <diagonal/>
    </border>
    <border>
      <left style="dotted">
        <color auto="1"/>
      </left>
      <right/>
      <top style="thin">
        <color auto="1"/>
      </top>
      <bottom/>
      <diagonal/>
    </border>
    <border>
      <left style="dotted">
        <color auto="1"/>
      </left>
      <right/>
      <top/>
      <bottom style="thin">
        <color auto="1"/>
      </bottom>
      <diagonal/>
    </border>
    <border>
      <left style="thin">
        <color auto="1"/>
      </left>
      <right style="dashed">
        <color auto="1"/>
      </right>
      <top style="thin">
        <color auto="1"/>
      </top>
      <bottom style="thin">
        <color auto="1"/>
      </bottom>
      <diagonal/>
    </border>
    <border>
      <left style="dashed">
        <color auto="1"/>
      </left>
      <right style="dashed">
        <color auto="1"/>
      </right>
      <top style="thin">
        <color auto="1"/>
      </top>
      <bottom style="thin">
        <color auto="1"/>
      </bottom>
      <diagonal/>
    </border>
    <border>
      <left style="dashed">
        <color auto="1"/>
      </left>
      <right style="thin">
        <color auto="1"/>
      </right>
      <top style="thin">
        <color auto="1"/>
      </top>
      <bottom style="thin">
        <color auto="1"/>
      </bottom>
      <diagonal/>
    </border>
    <border>
      <left style="dashed">
        <color auto="1"/>
      </left>
      <right style="thin">
        <color auto="1"/>
      </right>
      <top style="thin">
        <color auto="1"/>
      </top>
      <bottom/>
      <diagonal/>
    </border>
    <border>
      <left/>
      <right style="dotted">
        <color auto="1"/>
      </right>
      <top/>
      <bottom style="thin">
        <color auto="1"/>
      </bottom>
      <diagonal/>
    </border>
    <border>
      <left style="dotted">
        <color auto="1"/>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thin">
        <color auto="1"/>
      </left>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style="thin">
        <color auto="1"/>
      </left>
      <right/>
      <top style="dotted">
        <color auto="1"/>
      </top>
      <bottom/>
      <diagonal/>
    </border>
    <border>
      <left/>
      <right/>
      <top style="dotted">
        <color auto="1"/>
      </top>
      <bottom/>
      <diagonal/>
    </border>
    <border>
      <left/>
      <right style="thin">
        <color auto="1"/>
      </right>
      <top style="dotted">
        <color auto="1"/>
      </top>
      <bottom/>
      <diagonal/>
    </border>
    <border>
      <left style="thin">
        <color auto="1"/>
      </left>
      <right style="hair">
        <color auto="1"/>
      </right>
      <top style="thin">
        <color auto="1"/>
      </top>
      <bottom style="thin">
        <color auto="1"/>
      </bottom>
      <diagonal/>
    </border>
    <border>
      <left style="hair">
        <color auto="1"/>
      </left>
      <right/>
      <top style="thin">
        <color auto="1"/>
      </top>
      <bottom style="thin">
        <color auto="1"/>
      </bottom>
      <diagonal/>
    </border>
    <border>
      <left/>
      <right style="dotted">
        <color auto="1"/>
      </right>
      <top style="thin">
        <color auto="1"/>
      </top>
      <bottom/>
      <diagonal/>
    </border>
    <border>
      <left style="thin">
        <color auto="1"/>
      </left>
      <right style="hair">
        <color auto="1"/>
      </right>
      <top style="thin">
        <color auto="1"/>
      </top>
      <bottom/>
      <diagonal/>
    </border>
    <border>
      <left style="hair">
        <color auto="1"/>
      </left>
      <right/>
      <top style="thin">
        <color auto="1"/>
      </top>
      <bottom/>
      <diagonal/>
    </border>
    <border>
      <left style="thin">
        <color auto="1"/>
      </left>
      <right style="hair">
        <color auto="1"/>
      </right>
      <top/>
      <bottom style="thin">
        <color auto="1"/>
      </bottom>
      <diagonal/>
    </border>
    <border>
      <left style="hair">
        <color auto="1"/>
      </left>
      <right/>
      <top/>
      <bottom style="thin">
        <color auto="1"/>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right style="dotted">
        <color indexed="64"/>
      </right>
      <top style="medium">
        <color indexed="64"/>
      </top>
      <bottom/>
      <diagonal/>
    </border>
    <border>
      <left style="dotted">
        <color indexed="64"/>
      </left>
      <right/>
      <top style="medium">
        <color indexed="64"/>
      </top>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medium">
        <color indexed="64"/>
      </right>
      <top style="medium">
        <color indexed="64"/>
      </top>
      <bottom/>
      <diagonal/>
    </border>
    <border>
      <left style="thin">
        <color indexed="64"/>
      </left>
      <right style="thin">
        <color indexed="64"/>
      </right>
      <top style="thin">
        <color indexed="64"/>
      </top>
      <bottom style="medium">
        <color indexed="64"/>
      </bottom>
      <diagonal/>
    </border>
    <border>
      <left/>
      <right style="dotted">
        <color indexed="64"/>
      </right>
      <top/>
      <bottom style="medium">
        <color indexed="64"/>
      </bottom>
      <diagonal/>
    </border>
    <border>
      <left style="dotted">
        <color indexed="64"/>
      </left>
      <right/>
      <top/>
      <bottom style="medium">
        <color indexed="64"/>
      </bottom>
      <diagonal/>
    </border>
    <border>
      <left style="thin">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style="dotted">
        <color indexed="64"/>
      </bottom>
      <diagonal/>
    </border>
    <border>
      <left style="hair">
        <color indexed="64"/>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hair">
        <color indexed="64"/>
      </right>
      <top style="dotted">
        <color indexed="64"/>
      </top>
      <bottom style="dotted">
        <color indexed="64"/>
      </bottom>
      <diagonal/>
    </border>
    <border>
      <left style="hair">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right style="hair">
        <color indexed="64"/>
      </right>
      <top style="dotted">
        <color indexed="64"/>
      </top>
      <bottom style="medium">
        <color indexed="64"/>
      </bottom>
      <diagonal/>
    </border>
    <border>
      <left style="hair">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thick">
        <color rgb="FFFF0000"/>
      </left>
      <right style="thick">
        <color rgb="FFFF0000"/>
      </right>
      <top style="thick">
        <color rgb="FFFF0000"/>
      </top>
      <bottom style="thick">
        <color rgb="FFFF0000"/>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
      <left style="medium">
        <color indexed="64"/>
      </left>
      <right style="thin">
        <color auto="1"/>
      </right>
      <top style="medium">
        <color indexed="64"/>
      </top>
      <bottom style="thin">
        <color auto="1"/>
      </bottom>
      <diagonal/>
    </border>
    <border>
      <left style="thin">
        <color auto="1"/>
      </left>
      <right style="medium">
        <color indexed="64"/>
      </right>
      <top style="thin">
        <color auto="1"/>
      </top>
      <bottom/>
      <diagonal/>
    </border>
    <border>
      <left style="thin">
        <color auto="1"/>
      </left>
      <right style="medium">
        <color indexed="64"/>
      </right>
      <top/>
      <bottom style="thin">
        <color auto="1"/>
      </bottom>
      <diagonal/>
    </border>
    <border>
      <left style="medium">
        <color indexed="64"/>
      </left>
      <right/>
      <top style="thin">
        <color auto="1"/>
      </top>
      <bottom style="thin">
        <color auto="1"/>
      </bottom>
      <diagonal/>
    </border>
    <border>
      <left style="medium">
        <color indexed="64"/>
      </left>
      <right/>
      <top style="thin">
        <color auto="1"/>
      </top>
      <bottom style="medium">
        <color indexed="64"/>
      </bottom>
      <diagonal/>
    </border>
  </borders>
  <cellStyleXfs count="1">
    <xf numFmtId="0" fontId="0" fillId="0" borderId="0">
      <alignment vertical="center"/>
    </xf>
  </cellStyleXfs>
  <cellXfs count="792">
    <xf numFmtId="0" fontId="0" fillId="0" borderId="0" xfId="0">
      <alignment vertical="center"/>
    </xf>
    <xf numFmtId="0" fontId="0" fillId="0" borderId="1" xfId="0" applyBorder="1">
      <alignment vertical="center"/>
    </xf>
    <xf numFmtId="0" fontId="8" fillId="2" borderId="5" xfId="0" applyFont="1" applyFill="1" applyBorder="1">
      <alignment vertical="center"/>
    </xf>
    <xf numFmtId="0" fontId="5" fillId="2" borderId="0" xfId="0" applyFont="1" applyFill="1" applyAlignment="1">
      <alignment horizontal="center" vertical="center"/>
    </xf>
    <xf numFmtId="0" fontId="13" fillId="2" borderId="0" xfId="0" applyFont="1" applyFill="1" applyAlignment="1">
      <alignment horizontal="center" vertical="center"/>
    </xf>
    <xf numFmtId="0" fontId="8" fillId="2" borderId="0" xfId="0" applyFont="1" applyFill="1">
      <alignment vertical="center"/>
    </xf>
    <xf numFmtId="0" fontId="5" fillId="2" borderId="0" xfId="0" applyFont="1" applyFill="1" applyAlignment="1">
      <alignment vertical="center" wrapText="1"/>
    </xf>
    <xf numFmtId="0" fontId="8" fillId="2" borderId="6" xfId="0" applyFont="1" applyFill="1" applyBorder="1">
      <alignment vertical="center"/>
    </xf>
    <xf numFmtId="0" fontId="5" fillId="2" borderId="0" xfId="0" applyFont="1" applyFill="1" applyAlignment="1">
      <alignment horizontal="center" vertical="center" wrapText="1"/>
    </xf>
    <xf numFmtId="0" fontId="8" fillId="0" borderId="0" xfId="0" applyFont="1">
      <alignment vertical="center"/>
    </xf>
    <xf numFmtId="0" fontId="8" fillId="0" borderId="0" xfId="0" applyFont="1" applyAlignment="1">
      <alignment horizontal="center" vertical="center"/>
    </xf>
    <xf numFmtId="0" fontId="8" fillId="0" borderId="0" xfId="0" applyFont="1" applyAlignment="1">
      <alignment horizontal="right" vertical="center"/>
    </xf>
    <xf numFmtId="49" fontId="0" fillId="0" borderId="0" xfId="0" applyNumberFormat="1">
      <alignment vertical="center"/>
    </xf>
    <xf numFmtId="0" fontId="26" fillId="4" borderId="0" xfId="0" applyFont="1" applyFill="1">
      <alignment vertical="center"/>
    </xf>
    <xf numFmtId="0" fontId="27" fillId="4" borderId="0" xfId="0" applyFont="1" applyFill="1">
      <alignment vertical="center"/>
    </xf>
    <xf numFmtId="0" fontId="0" fillId="0" borderId="1" xfId="0" applyBorder="1" applyAlignment="1">
      <alignment horizontal="center" vertical="center"/>
    </xf>
    <xf numFmtId="49" fontId="0" fillId="0" borderId="1" xfId="0" applyNumberFormat="1" applyBorder="1" applyAlignment="1">
      <alignment horizontal="center" vertical="center"/>
    </xf>
    <xf numFmtId="0" fontId="0" fillId="0" borderId="0" xfId="0" applyAlignment="1">
      <alignment horizontal="right" vertical="center"/>
    </xf>
    <xf numFmtId="0" fontId="0" fillId="0" borderId="0" xfId="0" applyAlignment="1">
      <alignment horizontal="center" vertical="center"/>
    </xf>
    <xf numFmtId="49" fontId="26" fillId="6" borderId="1" xfId="0" applyNumberFormat="1" applyFont="1" applyFill="1" applyBorder="1" applyAlignment="1">
      <alignment horizontal="center" vertical="center"/>
    </xf>
    <xf numFmtId="0" fontId="26" fillId="6" borderId="1" xfId="0" applyFont="1" applyFill="1" applyBorder="1">
      <alignment vertical="center"/>
    </xf>
    <xf numFmtId="49" fontId="28" fillId="6" borderId="1" xfId="0" applyNumberFormat="1" applyFont="1" applyFill="1" applyBorder="1" applyAlignment="1">
      <alignment horizontal="center" vertical="center"/>
    </xf>
    <xf numFmtId="0" fontId="26" fillId="4" borderId="1" xfId="0" applyFont="1" applyFill="1" applyBorder="1">
      <alignment vertical="center"/>
    </xf>
    <xf numFmtId="0" fontId="27" fillId="4" borderId="1" xfId="0" applyFont="1" applyFill="1" applyBorder="1">
      <alignment vertical="center"/>
    </xf>
    <xf numFmtId="0" fontId="26" fillId="7" borderId="12" xfId="0" applyFont="1" applyFill="1" applyBorder="1">
      <alignment vertical="center"/>
    </xf>
    <xf numFmtId="0" fontId="27" fillId="7" borderId="10" xfId="0" applyFont="1" applyFill="1" applyBorder="1">
      <alignment vertical="center"/>
    </xf>
    <xf numFmtId="0" fontId="27" fillId="7" borderId="12" xfId="0" applyFont="1" applyFill="1" applyBorder="1">
      <alignment vertical="center"/>
    </xf>
    <xf numFmtId="0" fontId="26" fillId="4" borderId="18" xfId="0" applyFont="1" applyFill="1" applyBorder="1">
      <alignment vertical="center"/>
    </xf>
    <xf numFmtId="0" fontId="27" fillId="4" borderId="12" xfId="0" applyFont="1" applyFill="1" applyBorder="1">
      <alignment vertical="center"/>
    </xf>
    <xf numFmtId="0" fontId="27" fillId="4" borderId="10" xfId="0" applyFont="1" applyFill="1" applyBorder="1">
      <alignment vertical="center"/>
    </xf>
    <xf numFmtId="49" fontId="0" fillId="0" borderId="1" xfId="0" applyNumberFormat="1" applyBorder="1" applyAlignment="1">
      <alignment horizontal="left" vertical="center"/>
    </xf>
    <xf numFmtId="49" fontId="26" fillId="7" borderId="1" xfId="0" applyNumberFormat="1" applyFont="1" applyFill="1" applyBorder="1" applyAlignment="1">
      <alignment vertical="center" shrinkToFit="1"/>
    </xf>
    <xf numFmtId="49" fontId="27" fillId="7" borderId="12" xfId="0" applyNumberFormat="1" applyFont="1" applyFill="1" applyBorder="1" applyAlignment="1">
      <alignment vertical="center" shrinkToFit="1"/>
    </xf>
    <xf numFmtId="49" fontId="26" fillId="4" borderId="1" xfId="0" applyNumberFormat="1" applyFont="1" applyFill="1" applyBorder="1" applyAlignment="1">
      <alignment vertical="center" shrinkToFit="1"/>
    </xf>
    <xf numFmtId="49" fontId="27" fillId="4" borderId="12" xfId="0" applyNumberFormat="1" applyFont="1" applyFill="1" applyBorder="1" applyAlignment="1">
      <alignment vertical="center" shrinkToFit="1"/>
    </xf>
    <xf numFmtId="49" fontId="27" fillId="7" borderId="1" xfId="0" applyNumberFormat="1" applyFont="1" applyFill="1" applyBorder="1" applyAlignment="1">
      <alignment vertical="center" shrinkToFit="1"/>
    </xf>
    <xf numFmtId="49" fontId="26" fillId="4" borderId="10" xfId="0" applyNumberFormat="1" applyFont="1" applyFill="1" applyBorder="1" applyAlignment="1">
      <alignment vertical="center" shrinkToFit="1"/>
    </xf>
    <xf numFmtId="49" fontId="27" fillId="4" borderId="1" xfId="0" applyNumberFormat="1" applyFont="1" applyFill="1" applyBorder="1" applyAlignment="1">
      <alignment vertical="center" shrinkToFit="1"/>
    </xf>
    <xf numFmtId="49" fontId="27" fillId="4" borderId="10" xfId="0" applyNumberFormat="1" applyFont="1" applyFill="1" applyBorder="1" applyAlignment="1">
      <alignment vertical="center" shrinkToFit="1"/>
    </xf>
    <xf numFmtId="49" fontId="27" fillId="7" borderId="10" xfId="0" applyNumberFormat="1" applyFont="1" applyFill="1" applyBorder="1" applyAlignment="1">
      <alignment vertical="center" shrinkToFit="1"/>
    </xf>
    <xf numFmtId="49" fontId="0" fillId="0" borderId="1" xfId="0" applyNumberFormat="1" applyBorder="1" applyAlignment="1">
      <alignment vertical="center" shrinkToFit="1"/>
    </xf>
    <xf numFmtId="49" fontId="0" fillId="0" borderId="12" xfId="0" applyNumberFormat="1" applyBorder="1" applyAlignment="1">
      <alignment vertical="center" shrinkToFit="1"/>
    </xf>
    <xf numFmtId="0" fontId="0" fillId="0" borderId="1" xfId="0" applyBorder="1" applyAlignment="1">
      <alignment vertical="center" shrinkToFit="1"/>
    </xf>
    <xf numFmtId="49" fontId="0" fillId="0" borderId="10" xfId="0" applyNumberFormat="1" applyBorder="1" applyAlignment="1">
      <alignment vertical="center" shrinkToFit="1"/>
    </xf>
    <xf numFmtId="49" fontId="0" fillId="0" borderId="0" xfId="0" applyNumberFormat="1" applyAlignment="1">
      <alignment vertical="center" shrinkToFit="1"/>
    </xf>
    <xf numFmtId="49" fontId="0" fillId="0" borderId="0" xfId="0" quotePrefix="1" applyNumberFormat="1" applyAlignment="1">
      <alignment vertical="center" shrinkToFit="1"/>
    </xf>
    <xf numFmtId="49" fontId="0" fillId="8" borderId="1" xfId="0" applyNumberFormat="1" applyFill="1" applyBorder="1" applyAlignment="1">
      <alignment vertical="center" shrinkToFit="1"/>
    </xf>
    <xf numFmtId="49" fontId="0" fillId="8" borderId="12" xfId="0" applyNumberFormat="1" applyFill="1" applyBorder="1" applyAlignment="1">
      <alignment vertical="center" shrinkToFit="1"/>
    </xf>
    <xf numFmtId="0" fontId="0" fillId="9" borderId="1" xfId="0" applyFill="1" applyBorder="1" applyAlignment="1">
      <alignment horizontal="center" vertical="center"/>
    </xf>
    <xf numFmtId="0" fontId="0" fillId="0" borderId="10" xfId="0" applyBorder="1" applyAlignment="1">
      <alignment vertical="center" shrinkToFit="1"/>
    </xf>
    <xf numFmtId="0" fontId="36" fillId="0" borderId="1" xfId="0" applyFont="1" applyBorder="1" applyAlignment="1">
      <alignment horizontal="center" vertical="center"/>
    </xf>
    <xf numFmtId="0" fontId="36" fillId="11" borderId="90" xfId="0" applyFont="1" applyFill="1" applyBorder="1" applyAlignment="1">
      <alignment horizontal="left" vertical="center" wrapText="1"/>
    </xf>
    <xf numFmtId="0" fontId="36" fillId="11" borderId="59" xfId="0" applyFont="1" applyFill="1" applyBorder="1" applyAlignment="1">
      <alignment horizontal="left" vertical="center" wrapText="1"/>
    </xf>
    <xf numFmtId="0" fontId="0" fillId="11" borderId="91" xfId="0" applyFill="1" applyBorder="1">
      <alignment vertical="center"/>
    </xf>
    <xf numFmtId="0" fontId="0" fillId="11" borderId="92" xfId="0" applyFill="1" applyBorder="1">
      <alignment vertical="center"/>
    </xf>
    <xf numFmtId="0" fontId="36" fillId="11" borderId="94" xfId="0" applyFont="1" applyFill="1" applyBorder="1" applyAlignment="1">
      <alignment horizontal="left" vertical="center" wrapText="1"/>
    </xf>
    <xf numFmtId="0" fontId="36" fillId="11" borderId="95" xfId="0" applyFont="1" applyFill="1" applyBorder="1" applyAlignment="1">
      <alignment horizontal="left" vertical="center" wrapText="1"/>
    </xf>
    <xf numFmtId="0" fontId="36" fillId="0" borderId="0" xfId="0" applyFont="1">
      <alignment vertical="center"/>
    </xf>
    <xf numFmtId="0" fontId="36" fillId="0" borderId="0" xfId="0" applyFont="1" applyAlignment="1">
      <alignment vertical="center" wrapText="1"/>
    </xf>
    <xf numFmtId="9" fontId="2" fillId="2" borderId="0" xfId="0" applyNumberFormat="1" applyFont="1" applyFill="1" applyAlignment="1">
      <alignment horizontal="center" vertical="center" wrapText="1"/>
    </xf>
    <xf numFmtId="0" fontId="5" fillId="0" borderId="0" xfId="0" applyFont="1">
      <alignment vertical="center"/>
    </xf>
    <xf numFmtId="0" fontId="5" fillId="2" borderId="0" xfId="0" applyFont="1" applyFill="1">
      <alignment vertical="center"/>
    </xf>
    <xf numFmtId="0" fontId="6" fillId="2" borderId="5" xfId="0" applyFont="1" applyFill="1" applyBorder="1" applyAlignment="1">
      <alignment vertical="center" wrapText="1"/>
    </xf>
    <xf numFmtId="0" fontId="6" fillId="2" borderId="0" xfId="0" applyFont="1" applyFill="1" applyAlignment="1">
      <alignment horizontal="center" vertical="center" shrinkToFit="1"/>
    </xf>
    <xf numFmtId="0" fontId="6" fillId="2" borderId="0" xfId="0" applyFont="1" applyFill="1" applyAlignment="1">
      <alignment horizontal="right" vertical="center" shrinkToFit="1"/>
    </xf>
    <xf numFmtId="0" fontId="6" fillId="2" borderId="0" xfId="0" applyFont="1" applyFill="1" applyAlignment="1">
      <alignment vertical="center" wrapText="1"/>
    </xf>
    <xf numFmtId="0" fontId="6" fillId="2" borderId="8" xfId="0" applyFont="1" applyFill="1" applyBorder="1" applyAlignment="1">
      <alignment horizontal="center" vertical="center" shrinkToFit="1"/>
    </xf>
    <xf numFmtId="0" fontId="6" fillId="2" borderId="8" xfId="0" applyFont="1" applyFill="1" applyBorder="1" applyAlignment="1">
      <alignment horizontal="right" vertical="center" shrinkToFit="1"/>
    </xf>
    <xf numFmtId="0" fontId="18" fillId="0" borderId="0" xfId="0" applyFont="1" applyAlignment="1">
      <alignment vertical="center" shrinkToFit="1"/>
    </xf>
    <xf numFmtId="0" fontId="20" fillId="0" borderId="0" xfId="0" applyFont="1" applyAlignment="1">
      <alignment vertical="center" shrinkToFit="1"/>
    </xf>
    <xf numFmtId="0" fontId="6" fillId="2" borderId="1" xfId="0" applyFont="1" applyFill="1" applyBorder="1" applyAlignment="1">
      <alignment horizontal="center" vertical="center" shrinkToFit="1"/>
    </xf>
    <xf numFmtId="0" fontId="21" fillId="0" borderId="0" xfId="0" applyFont="1" applyAlignment="1">
      <alignment vertical="center" shrinkToFit="1"/>
    </xf>
    <xf numFmtId="0" fontId="22" fillId="0" borderId="0" xfId="0" applyFont="1" applyAlignment="1">
      <alignment horizontal="center" vertical="center" shrinkToFit="1"/>
    </xf>
    <xf numFmtId="0" fontId="22" fillId="0" borderId="0" xfId="0" applyFont="1" applyAlignment="1">
      <alignment horizontal="right" vertical="center" shrinkToFit="1"/>
    </xf>
    <xf numFmtId="0" fontId="22" fillId="0" borderId="0" xfId="0" applyFont="1" applyAlignment="1">
      <alignment vertical="center" shrinkToFit="1"/>
    </xf>
    <xf numFmtId="0" fontId="8" fillId="2" borderId="2" xfId="0" applyFont="1" applyFill="1" applyBorder="1">
      <alignment vertical="center"/>
    </xf>
    <xf numFmtId="0" fontId="8" fillId="2" borderId="3" xfId="0" applyFont="1" applyFill="1" applyBorder="1">
      <alignment vertical="center"/>
    </xf>
    <xf numFmtId="0" fontId="8" fillId="2" borderId="4" xfId="0" applyFont="1" applyFill="1" applyBorder="1">
      <alignment vertical="center"/>
    </xf>
    <xf numFmtId="0" fontId="4" fillId="2" borderId="0" xfId="0" applyFont="1" applyFill="1" applyAlignment="1">
      <alignment horizontal="center" vertical="center"/>
    </xf>
    <xf numFmtId="0" fontId="8" fillId="2" borderId="0" xfId="0" applyFont="1" applyFill="1" applyAlignment="1">
      <alignment horizontal="center" vertical="center"/>
    </xf>
    <xf numFmtId="0" fontId="5" fillId="2" borderId="48" xfId="0" applyFont="1" applyFill="1" applyBorder="1" applyAlignment="1">
      <alignment horizontal="center" vertical="center"/>
    </xf>
    <xf numFmtId="0" fontId="5" fillId="2" borderId="0" xfId="0" applyFont="1" applyFill="1" applyAlignment="1">
      <alignment horizontal="center" vertical="center" textRotation="255"/>
    </xf>
    <xf numFmtId="0" fontId="23" fillId="2" borderId="0" xfId="0" applyFont="1" applyFill="1" applyAlignment="1">
      <alignment horizontal="center" vertical="center" shrinkToFit="1"/>
    </xf>
    <xf numFmtId="0" fontId="18" fillId="2" borderId="0" xfId="0" applyFont="1" applyFill="1" applyAlignment="1">
      <alignment horizontal="center" vertical="center"/>
    </xf>
    <xf numFmtId="0" fontId="4" fillId="2" borderId="0" xfId="0" applyFont="1" applyFill="1">
      <alignment vertical="center"/>
    </xf>
    <xf numFmtId="0" fontId="4" fillId="2" borderId="0" xfId="0" applyFont="1" applyFill="1" applyAlignment="1">
      <alignment vertical="center" textRotation="255"/>
    </xf>
    <xf numFmtId="0" fontId="0" fillId="0" borderId="1" xfId="0" applyBorder="1" applyProtection="1">
      <alignment vertical="center"/>
      <protection locked="0"/>
    </xf>
    <xf numFmtId="14" fontId="0" fillId="0" borderId="1" xfId="0" applyNumberFormat="1" applyBorder="1">
      <alignment vertical="center"/>
    </xf>
    <xf numFmtId="0" fontId="3" fillId="0" borderId="0" xfId="0" applyFont="1" applyAlignment="1">
      <alignment horizontal="center" vertical="center"/>
    </xf>
    <xf numFmtId="0" fontId="5" fillId="0" borderId="0" xfId="0" applyFont="1" applyAlignment="1">
      <alignment horizontal="center" vertical="center" textRotation="255"/>
    </xf>
    <xf numFmtId="0" fontId="5" fillId="0" borderId="3" xfId="0" applyFont="1" applyBorder="1">
      <alignment vertical="center"/>
    </xf>
    <xf numFmtId="0" fontId="10" fillId="0" borderId="5" xfId="0" applyFont="1" applyBorder="1" applyAlignment="1">
      <alignment horizontal="center" vertical="center" wrapText="1"/>
    </xf>
    <xf numFmtId="0" fontId="10" fillId="0" borderId="0" xfId="0" applyFont="1" applyAlignment="1">
      <alignment horizontal="center" vertical="center"/>
    </xf>
    <xf numFmtId="0" fontId="10" fillId="0" borderId="0" xfId="0" applyFont="1">
      <alignment vertical="center"/>
    </xf>
    <xf numFmtId="0" fontId="6" fillId="0" borderId="7" xfId="0" applyFont="1" applyBorder="1">
      <alignment vertical="center"/>
    </xf>
    <xf numFmtId="0" fontId="6" fillId="0" borderId="8" xfId="0" applyFont="1" applyBorder="1">
      <alignment vertical="center"/>
    </xf>
    <xf numFmtId="0" fontId="16" fillId="0" borderId="8" xfId="0" applyFont="1" applyBorder="1" applyAlignment="1">
      <alignment vertical="center" shrinkToFit="1"/>
    </xf>
    <xf numFmtId="14" fontId="5" fillId="0" borderId="0" xfId="0" applyNumberFormat="1" applyFont="1">
      <alignment vertical="center"/>
    </xf>
    <xf numFmtId="0" fontId="5" fillId="0" borderId="5" xfId="0" applyFont="1" applyBorder="1">
      <alignment vertical="center"/>
    </xf>
    <xf numFmtId="0" fontId="13" fillId="0" borderId="0" xfId="0" applyFont="1" applyAlignment="1">
      <alignment horizontal="right" vertical="center"/>
    </xf>
    <xf numFmtId="0" fontId="13" fillId="2" borderId="0" xfId="0" applyFont="1" applyFill="1">
      <alignment vertical="center"/>
    </xf>
    <xf numFmtId="0" fontId="13" fillId="0" borderId="0" xfId="0" applyFont="1">
      <alignment vertical="center"/>
    </xf>
    <xf numFmtId="0" fontId="6" fillId="0" borderId="0" xfId="0" applyFont="1" applyAlignment="1">
      <alignment horizontal="left" vertical="center" wrapText="1"/>
    </xf>
    <xf numFmtId="0" fontId="5" fillId="0" borderId="0" xfId="0" applyFont="1" applyAlignment="1">
      <alignment horizontal="left" vertical="center"/>
    </xf>
    <xf numFmtId="0" fontId="0" fillId="13" borderId="0" xfId="0" applyFill="1">
      <alignment vertical="center"/>
    </xf>
    <xf numFmtId="0" fontId="0" fillId="0" borderId="0" xfId="0" applyAlignment="1">
      <alignment vertical="center" shrinkToFit="1"/>
    </xf>
    <xf numFmtId="0" fontId="26" fillId="14" borderId="0" xfId="0" applyFont="1" applyFill="1">
      <alignment vertical="center"/>
    </xf>
    <xf numFmtId="0" fontId="27" fillId="14" borderId="0" xfId="0" applyFont="1" applyFill="1">
      <alignment vertical="center"/>
    </xf>
    <xf numFmtId="0" fontId="49" fillId="13" borderId="1" xfId="0" applyFont="1" applyFill="1" applyBorder="1">
      <alignment vertical="center"/>
    </xf>
    <xf numFmtId="14" fontId="0" fillId="0" borderId="0" xfId="0" applyNumberFormat="1">
      <alignment vertical="center"/>
    </xf>
    <xf numFmtId="0" fontId="26" fillId="14" borderId="1" xfId="0" applyFont="1" applyFill="1" applyBorder="1">
      <alignment vertical="center"/>
    </xf>
    <xf numFmtId="0" fontId="9" fillId="16" borderId="14" xfId="0" applyFont="1" applyFill="1" applyBorder="1" applyAlignment="1" applyProtection="1">
      <alignment horizontal="center" vertical="center"/>
      <protection locked="0"/>
    </xf>
    <xf numFmtId="0" fontId="9" fillId="16" borderId="16" xfId="0" applyFont="1" applyFill="1" applyBorder="1" applyAlignment="1" applyProtection="1">
      <alignment horizontal="center" vertical="center"/>
      <protection locked="0"/>
    </xf>
    <xf numFmtId="0" fontId="10" fillId="16" borderId="1" xfId="0" applyFont="1" applyFill="1" applyBorder="1" applyAlignment="1" applyProtection="1">
      <alignment horizontal="center" vertical="center"/>
      <protection locked="0"/>
    </xf>
    <xf numFmtId="0" fontId="10" fillId="16" borderId="14" xfId="0" applyFont="1" applyFill="1" applyBorder="1" applyAlignment="1" applyProtection="1">
      <alignment horizontal="center" vertical="center"/>
      <protection locked="0"/>
    </xf>
    <xf numFmtId="0" fontId="10" fillId="16" borderId="16" xfId="0" applyFont="1" applyFill="1" applyBorder="1" applyAlignment="1" applyProtection="1">
      <alignment horizontal="center" vertical="center"/>
      <protection locked="0"/>
    </xf>
    <xf numFmtId="0" fontId="16" fillId="16" borderId="9" xfId="0" applyFont="1" applyFill="1" applyBorder="1" applyAlignment="1">
      <alignment shrinkToFit="1"/>
    </xf>
    <xf numFmtId="0" fontId="15" fillId="15" borderId="32" xfId="0" applyFont="1" applyFill="1" applyBorder="1" applyAlignment="1" applyProtection="1">
      <alignment horizontal="center" vertical="center"/>
      <protection locked="0"/>
    </xf>
    <xf numFmtId="0" fontId="15" fillId="15" borderId="33" xfId="0" applyFont="1" applyFill="1" applyBorder="1" applyAlignment="1" applyProtection="1">
      <alignment horizontal="center" vertical="center"/>
      <protection locked="0"/>
    </xf>
    <xf numFmtId="0" fontId="15" fillId="15" borderId="34" xfId="0" applyFont="1" applyFill="1" applyBorder="1" applyAlignment="1" applyProtection="1">
      <alignment horizontal="center" vertical="center"/>
      <protection locked="0"/>
    </xf>
    <xf numFmtId="0" fontId="5" fillId="15" borderId="0" xfId="0" applyFont="1" applyFill="1">
      <alignment vertical="center"/>
    </xf>
    <xf numFmtId="0" fontId="13" fillId="0" borderId="0" xfId="0" applyFont="1" applyAlignment="1">
      <alignment vertical="center" shrinkToFit="1"/>
    </xf>
    <xf numFmtId="0" fontId="31" fillId="0" borderId="0" xfId="0" applyFont="1">
      <alignment vertical="center"/>
    </xf>
    <xf numFmtId="0" fontId="15" fillId="15" borderId="24" xfId="0" applyFont="1" applyFill="1" applyBorder="1" applyAlignment="1" applyProtection="1">
      <alignment horizontal="center" vertical="center"/>
      <protection locked="0"/>
    </xf>
    <xf numFmtId="0" fontId="15" fillId="15" borderId="31" xfId="0" applyFont="1" applyFill="1" applyBorder="1" applyAlignment="1" applyProtection="1">
      <alignment horizontal="center" vertical="center"/>
      <protection locked="0"/>
    </xf>
    <xf numFmtId="0" fontId="15" fillId="15" borderId="25" xfId="0" applyFont="1" applyFill="1" applyBorder="1" applyAlignment="1" applyProtection="1">
      <alignment horizontal="center" vertical="center"/>
      <protection locked="0"/>
    </xf>
    <xf numFmtId="0" fontId="15" fillId="15" borderId="36" xfId="0" applyFont="1" applyFill="1" applyBorder="1" applyAlignment="1" applyProtection="1">
      <alignment horizontal="center" vertical="center"/>
      <protection locked="0"/>
    </xf>
    <xf numFmtId="0" fontId="15" fillId="15" borderId="25" xfId="0" applyFont="1" applyFill="1" applyBorder="1" applyAlignment="1" applyProtection="1">
      <alignment horizontal="center" vertical="center" wrapText="1"/>
      <protection locked="0"/>
    </xf>
    <xf numFmtId="0" fontId="36" fillId="11" borderId="57" xfId="0" applyFont="1" applyFill="1" applyBorder="1" applyAlignment="1">
      <alignment horizontal="left" vertical="center" wrapText="1"/>
    </xf>
    <xf numFmtId="14" fontId="0" fillId="0" borderId="10" xfId="0" applyNumberFormat="1" applyBorder="1" applyProtection="1">
      <alignment vertical="center"/>
      <protection locked="0"/>
    </xf>
    <xf numFmtId="0" fontId="26" fillId="4" borderId="15" xfId="0" applyFont="1" applyFill="1" applyBorder="1">
      <alignment vertical="center"/>
    </xf>
    <xf numFmtId="14" fontId="0" fillId="0" borderId="110" xfId="0" applyNumberFormat="1" applyBorder="1">
      <alignment vertical="center"/>
    </xf>
    <xf numFmtId="0" fontId="5" fillId="0" borderId="0" xfId="0" applyFont="1" applyAlignment="1" applyProtection="1">
      <alignment horizontal="center" vertical="center" wrapText="1"/>
      <protection locked="0"/>
    </xf>
    <xf numFmtId="0" fontId="5" fillId="2" borderId="0" xfId="0" applyFont="1" applyFill="1" applyAlignment="1">
      <alignment vertical="top" wrapText="1"/>
    </xf>
    <xf numFmtId="0" fontId="0" fillId="0" borderId="0" xfId="0" applyProtection="1">
      <alignment vertical="center"/>
      <protection locked="0"/>
    </xf>
    <xf numFmtId="0" fontId="0" fillId="0" borderId="1" xfId="0" applyBorder="1" applyAlignment="1">
      <alignment horizontal="left" vertical="center"/>
    </xf>
    <xf numFmtId="0" fontId="26" fillId="6" borderId="1" xfId="0" applyFont="1" applyFill="1" applyBorder="1" applyAlignment="1">
      <alignment horizontal="center" vertical="center"/>
    </xf>
    <xf numFmtId="0" fontId="30" fillId="0" borderId="11" xfId="0" applyFont="1" applyBorder="1" applyAlignment="1">
      <alignment horizontal="center" vertical="center" wrapText="1"/>
    </xf>
    <xf numFmtId="0" fontId="26" fillId="5" borderId="0" xfId="0" applyFont="1" applyFill="1" applyAlignment="1">
      <alignment horizontal="center" vertical="center"/>
    </xf>
    <xf numFmtId="0" fontId="26" fillId="4" borderId="1" xfId="0" applyFont="1" applyFill="1" applyBorder="1" applyAlignment="1">
      <alignment horizontal="center" vertical="center"/>
    </xf>
    <xf numFmtId="0" fontId="5" fillId="0" borderId="13" xfId="0" applyFont="1" applyBorder="1" applyAlignment="1">
      <alignment horizontal="center" vertical="center"/>
    </xf>
    <xf numFmtId="0" fontId="5" fillId="0" borderId="10" xfId="0" applyFont="1" applyBorder="1" applyAlignment="1">
      <alignment horizontal="center" vertical="center"/>
    </xf>
    <xf numFmtId="0" fontId="5" fillId="0" borderId="0" xfId="0" applyFont="1" applyAlignment="1">
      <alignment horizontal="center" vertical="center"/>
    </xf>
    <xf numFmtId="0" fontId="5" fillId="0" borderId="1" xfId="0" applyFont="1" applyBorder="1" applyAlignment="1">
      <alignment horizontal="center" vertical="center"/>
    </xf>
    <xf numFmtId="0" fontId="49" fillId="0" borderId="1" xfId="0" applyFont="1" applyBorder="1" applyAlignment="1">
      <alignment horizontal="center" vertical="center"/>
    </xf>
    <xf numFmtId="0" fontId="42" fillId="0" borderId="0" xfId="0" applyFont="1">
      <alignment vertical="center"/>
    </xf>
    <xf numFmtId="0" fontId="14" fillId="15" borderId="1" xfId="0" applyFont="1" applyFill="1" applyBorder="1" applyAlignment="1" applyProtection="1">
      <alignment horizontal="center" vertical="center"/>
      <protection locked="0"/>
    </xf>
    <xf numFmtId="0" fontId="5" fillId="0" borderId="8" xfId="0" applyFont="1" applyBorder="1" applyAlignment="1">
      <alignment horizontal="center" vertical="center" wrapText="1"/>
    </xf>
    <xf numFmtId="0" fontId="5" fillId="2" borderId="12" xfId="0" applyFont="1" applyFill="1" applyBorder="1" applyAlignment="1">
      <alignment horizontal="center" vertical="center"/>
    </xf>
    <xf numFmtId="0" fontId="32" fillId="0" borderId="1" xfId="0" applyFont="1" applyBorder="1" applyAlignment="1">
      <alignment horizontal="center" vertical="center"/>
    </xf>
    <xf numFmtId="0" fontId="6" fillId="0" borderId="0" xfId="0" applyFont="1" applyAlignment="1">
      <alignment vertical="center" wrapText="1"/>
    </xf>
    <xf numFmtId="0" fontId="0" fillId="0" borderId="12" xfId="0" applyBorder="1">
      <alignment vertical="center"/>
    </xf>
    <xf numFmtId="0" fontId="26" fillId="4" borderId="6" xfId="0" applyFont="1" applyFill="1" applyBorder="1">
      <alignment vertical="center"/>
    </xf>
    <xf numFmtId="0" fontId="14" fillId="15" borderId="16" xfId="0" applyFont="1" applyFill="1" applyBorder="1" applyAlignment="1" applyProtection="1">
      <alignment horizontal="center" vertical="center"/>
      <protection locked="0"/>
    </xf>
    <xf numFmtId="0" fontId="5" fillId="0" borderId="1" xfId="0" applyFont="1" applyBorder="1" applyAlignment="1">
      <alignment horizontal="center" vertical="center" wrapText="1"/>
    </xf>
    <xf numFmtId="0" fontId="5" fillId="0" borderId="13" xfId="0" applyFont="1" applyBorder="1" applyAlignment="1">
      <alignment horizontal="center" vertical="center" wrapText="1"/>
    </xf>
    <xf numFmtId="0" fontId="42" fillId="16" borderId="13" xfId="0" applyFont="1" applyFill="1" applyBorder="1" applyAlignment="1" applyProtection="1">
      <alignment horizontal="center" vertical="center"/>
      <protection locked="0"/>
    </xf>
    <xf numFmtId="0" fontId="5" fillId="0" borderId="4" xfId="0" applyFont="1" applyBorder="1" applyAlignment="1">
      <alignment horizontal="center" vertical="center"/>
    </xf>
    <xf numFmtId="49" fontId="0" fillId="0" borderId="1" xfId="0" applyNumberFormat="1" applyBorder="1" applyAlignment="1">
      <alignment horizontal="center" vertical="center" shrinkToFit="1"/>
    </xf>
    <xf numFmtId="0" fontId="8" fillId="0" borderId="8" xfId="0" applyFont="1" applyBorder="1">
      <alignment vertical="center"/>
    </xf>
    <xf numFmtId="0" fontId="5" fillId="0" borderId="8" xfId="0" applyFont="1" applyBorder="1" applyAlignment="1">
      <alignment vertical="center" shrinkToFit="1"/>
    </xf>
    <xf numFmtId="0" fontId="8" fillId="0" borderId="8" xfId="0" applyFont="1" applyBorder="1" applyAlignment="1">
      <alignment horizontal="center" vertical="center"/>
    </xf>
    <xf numFmtId="0" fontId="8" fillId="0" borderId="8" xfId="0" applyFont="1" applyBorder="1" applyAlignment="1">
      <alignment horizontal="right" vertical="center"/>
    </xf>
    <xf numFmtId="0" fontId="5" fillId="0" borderId="8" xfId="0" applyFont="1" applyBorder="1" applyAlignment="1">
      <alignment horizontal="center" vertical="top" wrapText="1"/>
    </xf>
    <xf numFmtId="0" fontId="5" fillId="0" borderId="9" xfId="0" applyFont="1" applyBorder="1" applyAlignment="1">
      <alignment horizontal="center" vertical="top" wrapText="1"/>
    </xf>
    <xf numFmtId="0" fontId="8" fillId="0" borderId="7" xfId="0" applyFont="1" applyBorder="1">
      <alignment vertical="center"/>
    </xf>
    <xf numFmtId="0" fontId="5" fillId="0" borderId="0" xfId="0" applyFont="1" applyAlignment="1">
      <alignment vertical="center" shrinkToFit="1"/>
    </xf>
    <xf numFmtId="49" fontId="36" fillId="0" borderId="119" xfId="0" applyNumberFormat="1" applyFont="1" applyBorder="1" applyAlignment="1">
      <alignment horizontal="center" vertical="center"/>
    </xf>
    <xf numFmtId="0" fontId="36" fillId="0" borderId="65" xfId="0" applyFont="1" applyBorder="1" applyAlignment="1">
      <alignment horizontal="center" vertical="center"/>
    </xf>
    <xf numFmtId="49" fontId="36" fillId="0" borderId="114" xfId="0" applyNumberFormat="1" applyFont="1" applyBorder="1" applyAlignment="1">
      <alignment horizontal="center" vertical="center"/>
    </xf>
    <xf numFmtId="0" fontId="36" fillId="0" borderId="114" xfId="0" applyFont="1" applyBorder="1" applyAlignment="1">
      <alignment horizontal="center" vertical="center"/>
    </xf>
    <xf numFmtId="0" fontId="36" fillId="0" borderId="115" xfId="0" applyFont="1" applyBorder="1" applyAlignment="1">
      <alignment horizontal="center" vertical="center"/>
    </xf>
    <xf numFmtId="0" fontId="26" fillId="0" borderId="0" xfId="0" applyFont="1">
      <alignment vertical="center"/>
    </xf>
    <xf numFmtId="0" fontId="27" fillId="0" borderId="0" xfId="0" applyFont="1">
      <alignment vertical="center"/>
    </xf>
    <xf numFmtId="0" fontId="26" fillId="0" borderId="0" xfId="0" applyFont="1" applyAlignment="1">
      <alignment horizontal="center" vertical="center"/>
    </xf>
    <xf numFmtId="0" fontId="49" fillId="0" borderId="0" xfId="0" applyFont="1">
      <alignment vertical="center"/>
    </xf>
    <xf numFmtId="49" fontId="0" fillId="0" borderId="0" xfId="0" applyNumberFormat="1" applyAlignment="1">
      <alignment horizontal="center" vertical="center"/>
    </xf>
    <xf numFmtId="0" fontId="5" fillId="0" borderId="13" xfId="0" applyFont="1" applyBorder="1" applyAlignment="1">
      <alignment horizontal="distributed" vertical="justify" indent="1"/>
    </xf>
    <xf numFmtId="0" fontId="11" fillId="0" borderId="13" xfId="0" applyFont="1" applyBorder="1" applyAlignment="1">
      <alignment horizontal="distributed" vertical="justify" indent="1"/>
    </xf>
    <xf numFmtId="0" fontId="5" fillId="0" borderId="13" xfId="0" applyFont="1" applyBorder="1" applyAlignment="1">
      <alignment horizontal="distributed" vertical="justify" indent="1" shrinkToFit="1"/>
    </xf>
    <xf numFmtId="0" fontId="5" fillId="0" borderId="1" xfId="0" applyFont="1" applyBorder="1" applyAlignment="1">
      <alignment vertical="justify"/>
    </xf>
    <xf numFmtId="0" fontId="5" fillId="0" borderId="1" xfId="0" applyFont="1" applyBorder="1" applyAlignment="1">
      <alignment vertical="justify" shrinkToFit="1"/>
    </xf>
    <xf numFmtId="0" fontId="11" fillId="0" borderId="1" xfId="0" applyFont="1" applyBorder="1" applyAlignment="1">
      <alignment vertical="justify"/>
    </xf>
    <xf numFmtId="0" fontId="5" fillId="0" borderId="0" xfId="0" applyFont="1" applyAlignment="1">
      <alignment vertical="justify"/>
    </xf>
    <xf numFmtId="0" fontId="11" fillId="0" borderId="0" xfId="0" applyFont="1" applyAlignment="1">
      <alignment vertical="justify"/>
    </xf>
    <xf numFmtId="0" fontId="5" fillId="0" borderId="0" xfId="0" applyFont="1" applyAlignment="1">
      <alignment vertical="justify" shrinkToFit="1"/>
    </xf>
    <xf numFmtId="0" fontId="6" fillId="0" borderId="0" xfId="0" applyFont="1" applyAlignment="1">
      <alignment vertical="justify"/>
    </xf>
    <xf numFmtId="0" fontId="57" fillId="14" borderId="0" xfId="0" applyFont="1" applyFill="1">
      <alignment vertical="center"/>
    </xf>
    <xf numFmtId="177" fontId="0" fillId="0" borderId="0" xfId="0" applyNumberFormat="1">
      <alignment vertical="center"/>
    </xf>
    <xf numFmtId="0" fontId="14" fillId="15" borderId="16" xfId="0" applyFont="1" applyFill="1" applyBorder="1" applyAlignment="1" applyProtection="1">
      <alignment horizontal="center" vertical="center"/>
      <protection hidden="1"/>
    </xf>
    <xf numFmtId="14" fontId="5" fillId="0" borderId="1" xfId="0" applyNumberFormat="1" applyFont="1" applyBorder="1" applyAlignment="1" applyProtection="1">
      <alignment horizontal="center" vertical="center" wrapText="1"/>
      <protection hidden="1"/>
    </xf>
    <xf numFmtId="0" fontId="5" fillId="0" borderId="1" xfId="0" applyFont="1" applyBorder="1" applyAlignment="1" applyProtection="1">
      <alignment horizontal="center" vertical="center"/>
      <protection hidden="1"/>
    </xf>
    <xf numFmtId="0" fontId="5" fillId="0" borderId="1" xfId="0" applyFont="1" applyBorder="1" applyAlignment="1" applyProtection="1">
      <alignment horizontal="center" vertical="center" textRotation="255" shrinkToFit="1"/>
      <protection hidden="1"/>
    </xf>
    <xf numFmtId="176" fontId="44" fillId="3" borderId="113" xfId="0" applyNumberFormat="1" applyFont="1" applyFill="1" applyBorder="1" applyProtection="1">
      <alignment vertical="center"/>
      <protection hidden="1"/>
    </xf>
    <xf numFmtId="176" fontId="44" fillId="3" borderId="70" xfId="0" applyNumberFormat="1" applyFont="1" applyFill="1" applyBorder="1" applyProtection="1">
      <alignment vertical="center"/>
      <protection hidden="1"/>
    </xf>
    <xf numFmtId="176" fontId="44" fillId="3" borderId="65" xfId="0" applyNumberFormat="1" applyFont="1" applyFill="1" applyBorder="1" applyProtection="1">
      <alignment vertical="center"/>
      <protection hidden="1"/>
    </xf>
    <xf numFmtId="176" fontId="44" fillId="3" borderId="1" xfId="0" applyNumberFormat="1" applyFont="1" applyFill="1" applyBorder="1" applyProtection="1">
      <alignment vertical="center"/>
      <protection hidden="1"/>
    </xf>
    <xf numFmtId="176" fontId="44" fillId="3" borderId="83" xfId="0" applyNumberFormat="1" applyFont="1" applyFill="1" applyBorder="1" applyProtection="1">
      <alignment vertical="center"/>
      <protection hidden="1"/>
    </xf>
    <xf numFmtId="176" fontId="44" fillId="3" borderId="1" xfId="0" applyNumberFormat="1" applyFont="1" applyFill="1" applyBorder="1" applyAlignment="1" applyProtection="1">
      <alignment horizontal="center" vertical="center"/>
      <protection hidden="1"/>
    </xf>
    <xf numFmtId="176" fontId="44" fillId="3" borderId="83" xfId="0" applyNumberFormat="1" applyFont="1" applyFill="1" applyBorder="1" applyAlignment="1" applyProtection="1">
      <alignment horizontal="center" vertical="center"/>
      <protection hidden="1"/>
    </xf>
    <xf numFmtId="0" fontId="28" fillId="6" borderId="1" xfId="0" applyFont="1" applyFill="1" applyBorder="1" applyAlignment="1">
      <alignment horizontal="center" vertical="center"/>
    </xf>
    <xf numFmtId="0" fontId="30" fillId="0" borderId="0" xfId="0" applyFont="1" applyAlignment="1">
      <alignment vertical="center" wrapText="1"/>
    </xf>
    <xf numFmtId="0" fontId="0" fillId="11" borderId="1" xfId="0" applyFill="1" applyBorder="1">
      <alignment vertical="center"/>
    </xf>
    <xf numFmtId="0" fontId="60" fillId="0" borderId="0" xfId="0" applyFont="1">
      <alignment vertical="center"/>
    </xf>
    <xf numFmtId="0" fontId="0" fillId="11" borderId="12" xfId="0" applyFill="1" applyBorder="1">
      <alignment vertical="center"/>
    </xf>
    <xf numFmtId="0" fontId="0" fillId="15" borderId="1" xfId="0" applyFill="1" applyBorder="1">
      <alignment vertical="center"/>
    </xf>
    <xf numFmtId="49" fontId="26" fillId="14" borderId="1" xfId="0" applyNumberFormat="1" applyFont="1" applyFill="1" applyBorder="1" applyAlignment="1">
      <alignment horizontal="center" vertical="center"/>
    </xf>
    <xf numFmtId="49" fontId="27" fillId="14" borderId="1" xfId="0" applyNumberFormat="1" applyFont="1" applyFill="1" applyBorder="1" applyAlignment="1">
      <alignment horizontal="center" vertical="center"/>
    </xf>
    <xf numFmtId="0" fontId="26" fillId="18" borderId="1" xfId="0" applyFont="1" applyFill="1" applyBorder="1">
      <alignment vertical="center"/>
    </xf>
    <xf numFmtId="0" fontId="15" fillId="15" borderId="1" xfId="0" applyFont="1" applyFill="1" applyBorder="1" applyAlignment="1" applyProtection="1">
      <alignment horizontal="center" vertical="center" wrapText="1"/>
      <protection locked="0"/>
    </xf>
    <xf numFmtId="0" fontId="14" fillId="16" borderId="8" xfId="0" applyFont="1" applyFill="1" applyBorder="1" applyAlignment="1" applyProtection="1">
      <alignment horizontal="center" shrinkToFit="1"/>
      <protection locked="0"/>
    </xf>
    <xf numFmtId="0" fontId="11" fillId="0" borderId="1" xfId="0" applyFont="1" applyBorder="1" applyAlignment="1">
      <alignment horizontal="center" vertical="center"/>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7" xfId="0" applyFont="1" applyBorder="1" applyAlignment="1">
      <alignment horizontal="center" vertical="center"/>
    </xf>
    <xf numFmtId="0" fontId="5" fillId="0" borderId="9" xfId="0" applyFont="1" applyBorder="1" applyAlignment="1">
      <alignment horizontal="center" vertical="center"/>
    </xf>
    <xf numFmtId="0" fontId="15" fillId="16" borderId="2" xfId="0" applyFont="1" applyFill="1" applyBorder="1" applyAlignment="1" applyProtection="1">
      <alignment horizontal="center" vertical="center"/>
      <protection locked="0"/>
    </xf>
    <xf numFmtId="0" fontId="15" fillId="16" borderId="4" xfId="0" applyFont="1" applyFill="1" applyBorder="1" applyAlignment="1" applyProtection="1">
      <alignment horizontal="center" vertical="center"/>
      <protection locked="0"/>
    </xf>
    <xf numFmtId="0" fontId="15" fillId="16" borderId="7" xfId="0" applyFont="1" applyFill="1" applyBorder="1" applyAlignment="1" applyProtection="1">
      <alignment horizontal="center" vertical="center"/>
      <protection locked="0"/>
    </xf>
    <xf numFmtId="0" fontId="15" fillId="16" borderId="9" xfId="0" applyFont="1" applyFill="1" applyBorder="1" applyAlignment="1" applyProtection="1">
      <alignment horizontal="center" vertical="center"/>
      <protection locked="0"/>
    </xf>
    <xf numFmtId="0" fontId="5" fillId="0" borderId="5" xfId="0" applyFont="1" applyBorder="1" applyAlignment="1" applyProtection="1">
      <alignment horizontal="center" vertical="center" wrapText="1"/>
      <protection hidden="1"/>
    </xf>
    <xf numFmtId="0" fontId="5" fillId="0" borderId="0" xfId="0" applyFont="1" applyAlignment="1" applyProtection="1">
      <alignment horizontal="center" vertical="center" wrapText="1"/>
      <protection hidden="1"/>
    </xf>
    <xf numFmtId="0" fontId="5" fillId="0" borderId="7" xfId="0" applyFont="1" applyBorder="1" applyAlignment="1" applyProtection="1">
      <alignment horizontal="center" vertical="center" wrapText="1"/>
      <protection hidden="1"/>
    </xf>
    <xf numFmtId="0" fontId="5" fillId="0" borderId="8" xfId="0" applyFont="1" applyBorder="1" applyAlignment="1" applyProtection="1">
      <alignment horizontal="center" vertical="center" wrapText="1"/>
      <protection hidden="1"/>
    </xf>
    <xf numFmtId="0" fontId="15" fillId="0" borderId="19" xfId="0" applyFont="1" applyBorder="1" applyAlignment="1">
      <alignment horizontal="center" vertical="center"/>
    </xf>
    <xf numFmtId="0" fontId="15" fillId="0" borderId="26" xfId="0" applyFont="1" applyBorder="1" applyAlignment="1">
      <alignment horizontal="center" vertical="center"/>
    </xf>
    <xf numFmtId="0" fontId="15" fillId="15" borderId="12" xfId="0" applyFont="1" applyFill="1" applyBorder="1" applyAlignment="1" applyProtection="1">
      <alignment horizontal="center" vertical="center"/>
      <protection locked="0"/>
    </xf>
    <xf numFmtId="0" fontId="14" fillId="15" borderId="20" xfId="0" applyFont="1" applyFill="1" applyBorder="1" applyProtection="1">
      <alignment vertical="center"/>
      <protection locked="0"/>
    </xf>
    <xf numFmtId="0" fontId="15" fillId="15" borderId="21" xfId="0" applyFont="1" applyFill="1" applyBorder="1" applyAlignment="1" applyProtection="1">
      <alignment horizontal="center" vertical="center"/>
      <protection locked="0"/>
    </xf>
    <xf numFmtId="0" fontId="14" fillId="15" borderId="10" xfId="0" applyFont="1" applyFill="1" applyBorder="1" applyProtection="1">
      <alignment vertical="center"/>
      <protection locked="0"/>
    </xf>
    <xf numFmtId="0" fontId="8" fillId="0" borderId="12" xfId="0" applyFont="1" applyBorder="1" applyAlignment="1">
      <alignment horizontal="center" vertical="center" shrinkToFit="1"/>
    </xf>
    <xf numFmtId="0" fontId="8" fillId="0" borderId="13" xfId="0" applyFont="1" applyBorder="1" applyAlignment="1">
      <alignment horizontal="center" vertical="center" shrinkToFit="1"/>
    </xf>
    <xf numFmtId="0" fontId="8" fillId="0" borderId="10" xfId="0" applyFont="1" applyBorder="1" applyAlignment="1">
      <alignment horizontal="center" vertical="center" shrinkToFit="1"/>
    </xf>
    <xf numFmtId="49" fontId="15" fillId="15" borderId="12" xfId="0" applyNumberFormat="1" applyFont="1" applyFill="1" applyBorder="1" applyAlignment="1" applyProtection="1">
      <alignment horizontal="left" vertical="center" shrinkToFit="1"/>
      <protection locked="0"/>
    </xf>
    <xf numFmtId="49" fontId="15" fillId="15" borderId="13" xfId="0" applyNumberFormat="1" applyFont="1" applyFill="1" applyBorder="1" applyAlignment="1" applyProtection="1">
      <alignment horizontal="left" vertical="center" shrinkToFit="1"/>
      <protection locked="0"/>
    </xf>
    <xf numFmtId="49" fontId="15" fillId="15" borderId="10" xfId="0" applyNumberFormat="1" applyFont="1" applyFill="1" applyBorder="1" applyAlignment="1" applyProtection="1">
      <alignment horizontal="left" vertical="center" shrinkToFit="1"/>
      <protection locked="0"/>
    </xf>
    <xf numFmtId="49" fontId="15" fillId="15" borderId="12" xfId="0" applyNumberFormat="1" applyFont="1" applyFill="1" applyBorder="1" applyAlignment="1" applyProtection="1">
      <alignment horizontal="center" vertical="center"/>
      <protection locked="0"/>
    </xf>
    <xf numFmtId="49" fontId="15" fillId="15" borderId="13" xfId="0" applyNumberFormat="1" applyFont="1" applyFill="1" applyBorder="1" applyAlignment="1" applyProtection="1">
      <alignment horizontal="center" vertical="center"/>
      <protection locked="0"/>
    </xf>
    <xf numFmtId="49" fontId="15" fillId="15" borderId="10" xfId="0" applyNumberFormat="1" applyFont="1" applyFill="1" applyBorder="1" applyAlignment="1" applyProtection="1">
      <alignment horizontal="center" vertical="center"/>
      <protection locked="0"/>
    </xf>
    <xf numFmtId="0" fontId="15" fillId="15" borderId="1" xfId="0" applyFont="1" applyFill="1" applyBorder="1" applyAlignment="1" applyProtection="1">
      <alignment horizontal="left" vertical="center" shrinkToFit="1"/>
      <protection locked="0"/>
    </xf>
    <xf numFmtId="0" fontId="5" fillId="0" borderId="12" xfId="0" applyFont="1" applyBorder="1" applyAlignment="1">
      <alignment horizontal="center" vertical="center" shrinkToFit="1"/>
    </xf>
    <xf numFmtId="0" fontId="5" fillId="0" borderId="13" xfId="0" applyFont="1" applyBorder="1" applyAlignment="1">
      <alignment horizontal="center" vertical="center" shrinkToFit="1"/>
    </xf>
    <xf numFmtId="0" fontId="5" fillId="0" borderId="10" xfId="0" applyFont="1" applyBorder="1" applyAlignment="1">
      <alignment horizontal="center" vertical="center" shrinkToFit="1"/>
    </xf>
    <xf numFmtId="49" fontId="17" fillId="15" borderId="7" xfId="0" applyNumberFormat="1" applyFont="1" applyFill="1" applyBorder="1" applyAlignment="1" applyProtection="1">
      <alignment horizontal="center" vertical="center" shrinkToFit="1"/>
      <protection locked="0"/>
    </xf>
    <xf numFmtId="49" fontId="17" fillId="15" borderId="8" xfId="0" applyNumberFormat="1" applyFont="1" applyFill="1" applyBorder="1" applyAlignment="1" applyProtection="1">
      <alignment horizontal="center" vertical="center" shrinkToFit="1"/>
      <protection locked="0"/>
    </xf>
    <xf numFmtId="49" fontId="17" fillId="15" borderId="9" xfId="0" applyNumberFormat="1" applyFont="1" applyFill="1" applyBorder="1" applyAlignment="1" applyProtection="1">
      <alignment horizontal="center" vertical="center" shrinkToFit="1"/>
      <protection locked="0"/>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11" fillId="0" borderId="12" xfId="0" applyFont="1" applyBorder="1" applyAlignment="1">
      <alignment horizontal="center" vertical="center"/>
    </xf>
    <xf numFmtId="0" fontId="11" fillId="0" borderId="10" xfId="0" applyFont="1" applyBorder="1" applyAlignment="1">
      <alignment horizontal="center" vertical="center"/>
    </xf>
    <xf numFmtId="0" fontId="5" fillId="0" borderId="15" xfId="0" applyFont="1" applyBorder="1" applyAlignment="1">
      <alignment horizontal="center" vertical="center" shrinkToFit="1"/>
    </xf>
    <xf numFmtId="0" fontId="5" fillId="0" borderId="18" xfId="0" applyFont="1" applyBorder="1" applyAlignment="1">
      <alignment horizontal="center" vertical="center" shrinkToFit="1"/>
    </xf>
    <xf numFmtId="0" fontId="5" fillId="0" borderId="11" xfId="0" applyFont="1" applyBorder="1" applyAlignment="1">
      <alignment horizontal="center" vertical="center" shrinkToFit="1"/>
    </xf>
    <xf numFmtId="0" fontId="16" fillId="16" borderId="8" xfId="0" applyFont="1" applyFill="1" applyBorder="1" applyAlignment="1">
      <alignment horizontal="right" shrinkToFit="1"/>
    </xf>
    <xf numFmtId="49" fontId="15" fillId="15" borderId="0" xfId="0" quotePrefix="1" applyNumberFormat="1" applyFont="1" applyFill="1" applyAlignment="1" applyProtection="1">
      <alignment horizontal="center" vertical="center"/>
      <protection locked="0"/>
    </xf>
    <xf numFmtId="49" fontId="15" fillId="15" borderId="0" xfId="0" applyNumberFormat="1" applyFont="1" applyFill="1" applyAlignment="1" applyProtection="1">
      <alignment horizontal="center" vertical="center"/>
      <protection locked="0"/>
    </xf>
    <xf numFmtId="49" fontId="15" fillId="15" borderId="6" xfId="0" applyNumberFormat="1" applyFont="1" applyFill="1" applyBorder="1" applyAlignment="1" applyProtection="1">
      <alignment horizontal="center" vertical="center"/>
      <protection locked="0"/>
    </xf>
    <xf numFmtId="0" fontId="5"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6" fillId="0" borderId="67" xfId="0" applyFont="1" applyBorder="1" applyAlignment="1">
      <alignment horizontal="left" vertical="center" wrapText="1"/>
    </xf>
    <xf numFmtId="0" fontId="6" fillId="0" borderId="41" xfId="0" applyFont="1" applyBorder="1" applyAlignment="1">
      <alignment horizontal="left" vertical="center" wrapText="1"/>
    </xf>
    <xf numFmtId="0" fontId="6" fillId="0" borderId="72" xfId="0" applyFont="1" applyBorder="1" applyAlignment="1">
      <alignment horizontal="left" vertical="center" wrapText="1"/>
    </xf>
    <xf numFmtId="0" fontId="6" fillId="0" borderId="73" xfId="0" applyFont="1" applyBorder="1" applyAlignment="1">
      <alignment horizontal="left" vertical="center" wrapText="1"/>
    </xf>
    <xf numFmtId="0" fontId="5" fillId="0" borderId="56" xfId="0" applyFont="1" applyBorder="1" applyAlignment="1">
      <alignment horizontal="center" vertical="center"/>
    </xf>
    <xf numFmtId="0" fontId="5" fillId="0" borderId="57" xfId="0" applyFont="1" applyBorder="1" applyAlignment="1">
      <alignment horizontal="center" vertical="center"/>
    </xf>
    <xf numFmtId="0" fontId="5" fillId="0" borderId="58" xfId="0" applyFont="1" applyBorder="1" applyAlignment="1">
      <alignment horizontal="center" vertical="center"/>
    </xf>
    <xf numFmtId="0" fontId="51" fillId="15" borderId="56" xfId="0" applyFont="1" applyFill="1" applyBorder="1" applyAlignment="1" applyProtection="1">
      <alignment horizontal="center" vertical="center"/>
      <protection locked="0"/>
    </xf>
    <xf numFmtId="0" fontId="51" fillId="15" borderId="57" xfId="0" applyFont="1" applyFill="1" applyBorder="1" applyAlignment="1" applyProtection="1">
      <alignment horizontal="center" vertical="center"/>
      <protection locked="0"/>
    </xf>
    <xf numFmtId="0" fontId="51" fillId="15" borderId="59" xfId="0" applyFont="1" applyFill="1" applyBorder="1" applyAlignment="1" applyProtection="1">
      <alignment horizontal="center" vertical="center"/>
      <protection locked="0"/>
    </xf>
    <xf numFmtId="0" fontId="5" fillId="0" borderId="61" xfId="0" applyFont="1" applyBorder="1" applyAlignment="1">
      <alignment horizontal="center" vertical="center"/>
    </xf>
    <xf numFmtId="0" fontId="5" fillId="0" borderId="62" xfId="0" applyFont="1" applyBorder="1" applyAlignment="1">
      <alignment horizontal="center" vertical="center"/>
    </xf>
    <xf numFmtId="0" fontId="5" fillId="0" borderId="63" xfId="0" applyFont="1" applyBorder="1" applyAlignment="1">
      <alignment horizontal="center" vertical="center"/>
    </xf>
    <xf numFmtId="0" fontId="51" fillId="15" borderId="61" xfId="0" applyFont="1" applyFill="1" applyBorder="1" applyAlignment="1" applyProtection="1">
      <alignment horizontal="center" vertical="center"/>
      <protection locked="0"/>
    </xf>
    <xf numFmtId="0" fontId="51" fillId="15" borderId="62" xfId="0" applyFont="1" applyFill="1" applyBorder="1" applyAlignment="1" applyProtection="1">
      <alignment horizontal="center" vertical="center"/>
      <protection locked="0"/>
    </xf>
    <xf numFmtId="0" fontId="51" fillId="15" borderId="64" xfId="0" applyFont="1" applyFill="1" applyBorder="1" applyAlignment="1" applyProtection="1">
      <alignment horizontal="center" vertical="center"/>
      <protection locked="0"/>
    </xf>
    <xf numFmtId="0" fontId="14" fillId="15" borderId="1" xfId="0" applyFont="1" applyFill="1" applyBorder="1" applyAlignment="1" applyProtection="1">
      <alignment horizontal="center" vertical="center" shrinkToFit="1"/>
      <protection locked="0"/>
    </xf>
    <xf numFmtId="0" fontId="5" fillId="0" borderId="1" xfId="0" applyFont="1" applyBorder="1" applyAlignment="1">
      <alignment horizontal="center" vertical="center" wrapText="1"/>
    </xf>
    <xf numFmtId="0" fontId="42" fillId="16" borderId="1" xfId="0" applyFont="1" applyFill="1" applyBorder="1" applyAlignment="1" applyProtection="1">
      <alignment horizontal="center" vertical="center" wrapText="1"/>
      <protection locked="0"/>
    </xf>
    <xf numFmtId="0" fontId="46" fillId="16" borderId="1" xfId="0" applyFont="1" applyFill="1" applyBorder="1" applyAlignment="1" applyProtection="1">
      <alignment horizontal="center" vertical="center" wrapText="1"/>
      <protection locked="0"/>
    </xf>
    <xf numFmtId="0" fontId="13" fillId="0" borderId="1" xfId="0" applyFont="1" applyBorder="1" applyAlignment="1">
      <alignment horizontal="center" vertical="center" shrinkToFit="1"/>
    </xf>
    <xf numFmtId="0" fontId="42" fillId="15" borderId="1" xfId="0" applyFont="1" applyFill="1" applyBorder="1" applyAlignment="1" applyProtection="1">
      <alignment horizontal="left" vertical="center"/>
      <protection locked="0"/>
    </xf>
    <xf numFmtId="0" fontId="13" fillId="0" borderId="12" xfId="0" applyFont="1" applyBorder="1" applyAlignment="1">
      <alignment horizontal="center" vertical="center" shrinkToFit="1"/>
    </xf>
    <xf numFmtId="0" fontId="13" fillId="0" borderId="10" xfId="0" applyFont="1" applyBorder="1" applyAlignment="1">
      <alignment horizontal="center" vertical="center" shrinkToFit="1"/>
    </xf>
    <xf numFmtId="0" fontId="18" fillId="15" borderId="12" xfId="0" applyFont="1" applyFill="1" applyBorder="1" applyAlignment="1" applyProtection="1">
      <alignment horizontal="center" vertical="center" shrinkToFit="1"/>
      <protection locked="0"/>
    </xf>
    <xf numFmtId="0" fontId="18" fillId="15" borderId="13" xfId="0" applyFont="1" applyFill="1" applyBorder="1" applyAlignment="1" applyProtection="1">
      <alignment horizontal="center" vertical="center" shrinkToFit="1"/>
      <protection locked="0"/>
    </xf>
    <xf numFmtId="0" fontId="18" fillId="15" borderId="10" xfId="0" applyFont="1" applyFill="1" applyBorder="1" applyAlignment="1" applyProtection="1">
      <alignment horizontal="center" vertical="center" shrinkToFit="1"/>
      <protection locked="0"/>
    </xf>
    <xf numFmtId="0" fontId="15" fillId="16" borderId="1" xfId="0" applyFont="1" applyFill="1" applyBorder="1" applyAlignment="1" applyProtection="1">
      <alignment horizontal="left" vertical="center" shrinkToFit="1"/>
      <protection locked="0"/>
    </xf>
    <xf numFmtId="0" fontId="5" fillId="0" borderId="3" xfId="0" applyFont="1" applyBorder="1" applyAlignment="1">
      <alignment horizontal="left" vertical="center"/>
    </xf>
    <xf numFmtId="0" fontId="5" fillId="0" borderId="0" xfId="0" applyFont="1" applyAlignment="1">
      <alignment horizontal="left" vertical="center"/>
    </xf>
    <xf numFmtId="0" fontId="5" fillId="0" borderId="13" xfId="0" applyFont="1" applyBorder="1" applyAlignment="1">
      <alignment horizontal="center" vertical="center"/>
    </xf>
    <xf numFmtId="0" fontId="5" fillId="0" borderId="0" xfId="0" applyFont="1" applyAlignment="1">
      <alignment horizontal="center" vertical="center" textRotation="255"/>
    </xf>
    <xf numFmtId="0" fontId="5" fillId="0" borderId="8" xfId="0" applyFont="1" applyBorder="1" applyAlignment="1">
      <alignment horizontal="center" vertical="center" textRotation="255"/>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5" fillId="0" borderId="1" xfId="0" applyFont="1" applyBorder="1" applyAlignment="1">
      <alignment horizontal="distributed" vertical="justify" indent="1" shrinkToFit="1"/>
    </xf>
    <xf numFmtId="0" fontId="5" fillId="0" borderId="12" xfId="0" applyFont="1" applyBorder="1" applyAlignment="1">
      <alignment horizontal="distributed" vertical="justify" indent="1" shrinkToFit="1"/>
    </xf>
    <xf numFmtId="0" fontId="5" fillId="0" borderId="1" xfId="0" applyFont="1" applyBorder="1" applyAlignment="1">
      <alignment horizontal="center" vertical="center"/>
    </xf>
    <xf numFmtId="0" fontId="32" fillId="0" borderId="1" xfId="0" applyFont="1" applyBorder="1" applyAlignment="1">
      <alignment horizontal="center" vertical="center" wrapText="1"/>
    </xf>
    <xf numFmtId="0" fontId="5" fillId="0" borderId="1" xfId="0" applyFont="1" applyBorder="1" applyAlignment="1">
      <alignment horizontal="distributed" vertical="center"/>
    </xf>
    <xf numFmtId="49" fontId="48" fillId="0" borderId="8" xfId="0" applyNumberFormat="1" applyFont="1" applyBorder="1" applyAlignment="1" applyProtection="1">
      <alignment horizontal="right" vertical="center"/>
      <protection locked="0"/>
    </xf>
    <xf numFmtId="0" fontId="4" fillId="0" borderId="8" xfId="0" applyFont="1" applyBorder="1" applyAlignment="1">
      <alignment horizontal="right" vertical="center"/>
    </xf>
    <xf numFmtId="0" fontId="4" fillId="0" borderId="0" xfId="0" applyFont="1" applyAlignment="1">
      <alignment horizontal="center" vertical="center"/>
    </xf>
    <xf numFmtId="49" fontId="14" fillId="15" borderId="12" xfId="0" applyNumberFormat="1" applyFont="1" applyFill="1" applyBorder="1" applyAlignment="1" applyProtection="1">
      <alignment horizontal="center" vertical="center" shrinkToFit="1"/>
      <protection locked="0"/>
    </xf>
    <xf numFmtId="49" fontId="14" fillId="15" borderId="13" xfId="0" applyNumberFormat="1" applyFont="1" applyFill="1" applyBorder="1" applyAlignment="1" applyProtection="1">
      <alignment horizontal="center" vertical="center" shrinkToFit="1"/>
      <protection locked="0"/>
    </xf>
    <xf numFmtId="49" fontId="14" fillId="15" borderId="10" xfId="0" applyNumberFormat="1" applyFont="1" applyFill="1" applyBorder="1" applyAlignment="1" applyProtection="1">
      <alignment horizontal="center" vertical="center" shrinkToFit="1"/>
      <protection locked="0"/>
    </xf>
    <xf numFmtId="0" fontId="11" fillId="0" borderId="12" xfId="0" applyFont="1" applyBorder="1" applyAlignment="1">
      <alignment horizontal="center" vertical="center" shrinkToFit="1"/>
    </xf>
    <xf numFmtId="0" fontId="11" fillId="0" borderId="10" xfId="0" applyFont="1" applyBorder="1" applyAlignment="1">
      <alignment horizontal="center" vertical="center" shrinkToFit="1"/>
    </xf>
    <xf numFmtId="0" fontId="5" fillId="0" borderId="12" xfId="0" applyFont="1" applyBorder="1" applyAlignment="1">
      <alignment horizontal="center" vertical="center"/>
    </xf>
    <xf numFmtId="0" fontId="5" fillId="0" borderId="10" xfId="0" applyFont="1" applyBorder="1" applyAlignment="1">
      <alignment horizontal="center" vertical="center"/>
    </xf>
    <xf numFmtId="0" fontId="6" fillId="0" borderId="12" xfId="0" applyFont="1" applyBorder="1" applyAlignment="1">
      <alignment horizontal="center" vertical="center" shrinkToFit="1"/>
    </xf>
    <xf numFmtId="0" fontId="6" fillId="0" borderId="10" xfId="0" applyFont="1" applyBorder="1" applyAlignment="1">
      <alignment horizontal="center" vertical="center" shrinkToFit="1"/>
    </xf>
    <xf numFmtId="0" fontId="7" fillId="0" borderId="15" xfId="0" applyFont="1" applyBorder="1" applyAlignment="1">
      <alignment horizontal="center" vertical="center" textRotation="255" wrapText="1"/>
    </xf>
    <xf numFmtId="0" fontId="7" fillId="0" borderId="11" xfId="0" applyFont="1" applyBorder="1" applyAlignment="1">
      <alignment horizontal="center" vertical="center" textRotation="255" wrapText="1"/>
    </xf>
    <xf numFmtId="0" fontId="5" fillId="0" borderId="12" xfId="0" applyFont="1" applyBorder="1" applyAlignment="1">
      <alignment horizontal="center" vertical="center" wrapText="1"/>
    </xf>
    <xf numFmtId="0" fontId="14" fillId="15" borderId="1" xfId="0" applyFont="1" applyFill="1" applyBorder="1" applyAlignment="1" applyProtection="1">
      <alignment horizontal="center" vertical="center"/>
      <protection locked="0"/>
    </xf>
    <xf numFmtId="0" fontId="5" fillId="0" borderId="15" xfId="0" applyFont="1" applyBorder="1" applyAlignment="1">
      <alignment horizontal="center" vertical="center"/>
    </xf>
    <xf numFmtId="0" fontId="5" fillId="0" borderId="11" xfId="0" applyFont="1" applyBorder="1" applyAlignment="1">
      <alignment horizontal="center" vertical="center"/>
    </xf>
    <xf numFmtId="0" fontId="5" fillId="0" borderId="1" xfId="0" applyFont="1" applyBorder="1" applyAlignment="1" applyProtection="1">
      <alignment horizontal="center" vertical="center" wrapText="1"/>
      <protection hidden="1"/>
    </xf>
    <xf numFmtId="0" fontId="5" fillId="0" borderId="3" xfId="0" applyFont="1" applyBorder="1" applyAlignment="1">
      <alignment horizontal="center" vertical="center"/>
    </xf>
    <xf numFmtId="0" fontId="5" fillId="0" borderId="8" xfId="0" applyFont="1" applyBorder="1" applyAlignment="1">
      <alignment horizontal="center" vertical="center"/>
    </xf>
    <xf numFmtId="0" fontId="15" fillId="15" borderId="2" xfId="0" applyFont="1" applyFill="1" applyBorder="1" applyAlignment="1" applyProtection="1">
      <alignment horizontal="center" vertical="center"/>
      <protection locked="0"/>
    </xf>
    <xf numFmtId="0" fontId="15" fillId="15" borderId="3" xfId="0" applyFont="1" applyFill="1" applyBorder="1" applyAlignment="1" applyProtection="1">
      <alignment horizontal="center" vertical="center"/>
      <protection locked="0"/>
    </xf>
    <xf numFmtId="0" fontId="15" fillId="15" borderId="4" xfId="0" applyFont="1" applyFill="1" applyBorder="1" applyAlignment="1" applyProtection="1">
      <alignment horizontal="center" vertical="center"/>
      <protection locked="0"/>
    </xf>
    <xf numFmtId="0" fontId="15" fillId="15" borderId="7" xfId="0" applyFont="1" applyFill="1" applyBorder="1" applyAlignment="1" applyProtection="1">
      <alignment horizontal="center" vertical="center"/>
      <protection locked="0"/>
    </xf>
    <xf numFmtId="0" fontId="15" fillId="15" borderId="8" xfId="0" applyFont="1" applyFill="1" applyBorder="1" applyAlignment="1" applyProtection="1">
      <alignment horizontal="center" vertical="center"/>
      <protection locked="0"/>
    </xf>
    <xf numFmtId="0" fontId="15" fillId="15" borderId="9" xfId="0" applyFont="1" applyFill="1" applyBorder="1" applyAlignment="1" applyProtection="1">
      <alignment horizontal="center" vertical="center"/>
      <protection locked="0"/>
    </xf>
    <xf numFmtId="0" fontId="15" fillId="15" borderId="0" xfId="0" applyFont="1" applyFill="1" applyAlignment="1" applyProtection="1">
      <alignment horizontal="center" vertical="center"/>
      <protection locked="0"/>
    </xf>
    <xf numFmtId="0" fontId="2" fillId="0" borderId="0" xfId="0" applyFont="1" applyAlignment="1" applyProtection="1">
      <alignment horizontal="center" vertical="center"/>
      <protection hidden="1"/>
    </xf>
    <xf numFmtId="0" fontId="11" fillId="0" borderId="13" xfId="0" applyFont="1" applyBorder="1" applyAlignment="1">
      <alignment horizontal="center" vertical="center"/>
    </xf>
    <xf numFmtId="0" fontId="14" fillId="15" borderId="118" xfId="0" applyFont="1" applyFill="1" applyBorder="1" applyAlignment="1" applyProtection="1">
      <alignment horizontal="center" vertical="center"/>
      <protection locked="0"/>
    </xf>
    <xf numFmtId="0" fontId="14" fillId="15" borderId="116" xfId="0" applyFont="1" applyFill="1" applyBorder="1" applyAlignment="1" applyProtection="1">
      <alignment horizontal="center" vertical="center"/>
      <protection locked="0"/>
    </xf>
    <xf numFmtId="0" fontId="14" fillId="15" borderId="117" xfId="0" applyFont="1" applyFill="1" applyBorder="1" applyAlignment="1" applyProtection="1">
      <alignment horizontal="center" vertical="center"/>
      <protection locked="0"/>
    </xf>
    <xf numFmtId="0" fontId="5" fillId="0" borderId="1" xfId="0" applyFont="1" applyBorder="1" applyAlignment="1">
      <alignment horizontal="center" vertical="center" textRotation="255"/>
    </xf>
    <xf numFmtId="0" fontId="5" fillId="0" borderId="1" xfId="0" applyFont="1" applyBorder="1" applyAlignment="1">
      <alignment horizontal="distributed" vertical="justify" indent="1"/>
    </xf>
    <xf numFmtId="0" fontId="5" fillId="0" borderId="12" xfId="0" applyFont="1" applyBorder="1" applyAlignment="1">
      <alignment horizontal="distributed" vertical="justify" indent="1"/>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5" fillId="0" borderId="18" xfId="0" applyFont="1" applyBorder="1" applyAlignment="1">
      <alignment horizontal="center" vertical="center"/>
    </xf>
    <xf numFmtId="0" fontId="15" fillId="15" borderId="12" xfId="0" applyFont="1" applyFill="1" applyBorder="1" applyAlignment="1" applyProtection="1">
      <alignment horizontal="left" vertical="center" shrinkToFit="1"/>
      <protection locked="0"/>
    </xf>
    <xf numFmtId="0" fontId="15" fillId="15" borderId="13" xfId="0" applyFont="1" applyFill="1" applyBorder="1" applyAlignment="1" applyProtection="1">
      <alignment horizontal="left" vertical="center" shrinkToFit="1"/>
      <protection locked="0"/>
    </xf>
    <xf numFmtId="0" fontId="15" fillId="15" borderId="10" xfId="0" applyFont="1" applyFill="1" applyBorder="1" applyAlignment="1" applyProtection="1">
      <alignment horizontal="left" vertical="center" shrinkToFit="1"/>
      <protection locked="0"/>
    </xf>
    <xf numFmtId="0" fontId="15" fillId="15" borderId="35" xfId="0" applyFont="1" applyFill="1" applyBorder="1" applyAlignment="1" applyProtection="1">
      <alignment horizontal="center" vertical="center"/>
      <protection locked="0"/>
    </xf>
    <xf numFmtId="0" fontId="15" fillId="15" borderId="27" xfId="0" applyFont="1" applyFill="1" applyBorder="1" applyAlignment="1" applyProtection="1">
      <alignment horizontal="center" vertical="center"/>
      <protection locked="0"/>
    </xf>
    <xf numFmtId="0" fontId="15" fillId="15" borderId="28" xfId="0" applyFont="1" applyFill="1" applyBorder="1" applyAlignment="1" applyProtection="1">
      <alignment horizontal="center" vertical="center"/>
      <protection locked="0"/>
    </xf>
    <xf numFmtId="0" fontId="10" fillId="16" borderId="12" xfId="0" applyFont="1" applyFill="1" applyBorder="1" applyAlignment="1" applyProtection="1">
      <alignment horizontal="center" vertical="center"/>
      <protection locked="0"/>
    </xf>
    <xf numFmtId="0" fontId="10" fillId="16" borderId="10" xfId="0" applyFont="1" applyFill="1" applyBorder="1" applyAlignment="1" applyProtection="1">
      <alignment horizontal="center" vertical="center"/>
      <protection locked="0"/>
    </xf>
    <xf numFmtId="0" fontId="11" fillId="0" borderId="1" xfId="0" applyFont="1" applyBorder="1" applyAlignment="1">
      <alignment horizontal="center" vertical="center" shrinkToFit="1"/>
    </xf>
    <xf numFmtId="0" fontId="10" fillId="0" borderId="4"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0" borderId="9" xfId="0" applyFont="1" applyBorder="1" applyAlignment="1">
      <alignment horizontal="center" vertical="center"/>
    </xf>
    <xf numFmtId="0" fontId="6" fillId="0" borderId="2"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5" xfId="0" applyFont="1" applyBorder="1" applyAlignment="1">
      <alignment horizontal="center" vertical="center" shrinkToFit="1"/>
    </xf>
    <xf numFmtId="0" fontId="6" fillId="0" borderId="6" xfId="0" applyFont="1" applyBorder="1" applyAlignment="1">
      <alignment horizontal="center" vertical="center" shrinkToFit="1"/>
    </xf>
    <xf numFmtId="0" fontId="6" fillId="0" borderId="7" xfId="0" applyFont="1" applyBorder="1" applyAlignment="1">
      <alignment horizontal="center" vertical="center" shrinkToFit="1"/>
    </xf>
    <xf numFmtId="0" fontId="6" fillId="0" borderId="9" xfId="0" applyFont="1" applyBorder="1" applyAlignment="1">
      <alignment horizontal="center" vertical="center" shrinkToFit="1"/>
    </xf>
    <xf numFmtId="0" fontId="50" fillId="15" borderId="22" xfId="0" applyFont="1" applyFill="1" applyBorder="1" applyAlignment="1" applyProtection="1">
      <alignment horizontal="center" vertical="center"/>
      <protection locked="0"/>
    </xf>
    <xf numFmtId="0" fontId="50" fillId="15" borderId="29" xfId="0" applyFont="1" applyFill="1" applyBorder="1" applyAlignment="1" applyProtection="1">
      <alignment horizontal="center" vertical="center"/>
      <protection locked="0"/>
    </xf>
    <xf numFmtId="0" fontId="50" fillId="15" borderId="25" xfId="0" applyFont="1" applyFill="1" applyBorder="1" applyAlignment="1" applyProtection="1">
      <alignment horizontal="center" vertical="center"/>
      <protection locked="0"/>
    </xf>
    <xf numFmtId="0" fontId="11" fillId="0" borderId="14" xfId="0" applyFont="1" applyBorder="1" applyAlignment="1">
      <alignment horizontal="center" vertical="center" shrinkToFit="1"/>
    </xf>
    <xf numFmtId="0" fontId="11" fillId="0" borderId="21" xfId="0" applyFont="1" applyBorder="1" applyAlignment="1">
      <alignment horizontal="center" vertical="center" shrinkToFit="1"/>
    </xf>
    <xf numFmtId="0" fontId="42" fillId="16" borderId="12" xfId="0" applyFont="1" applyFill="1" applyBorder="1" applyAlignment="1" applyProtection="1">
      <alignment horizontal="center" vertical="center" wrapText="1"/>
      <protection locked="0"/>
    </xf>
    <xf numFmtId="0" fontId="42" fillId="16" borderId="13" xfId="0" applyFont="1" applyFill="1" applyBorder="1" applyAlignment="1" applyProtection="1">
      <alignment horizontal="center" vertical="center"/>
      <protection locked="0"/>
    </xf>
    <xf numFmtId="0" fontId="5" fillId="0" borderId="15" xfId="0" applyFont="1" applyBorder="1" applyAlignment="1">
      <alignment horizontal="center" vertical="center" textRotation="255"/>
    </xf>
    <xf numFmtId="0" fontId="5" fillId="0" borderId="18" xfId="0" applyFont="1" applyBorder="1" applyAlignment="1">
      <alignment horizontal="center" vertical="center" textRotation="255"/>
    </xf>
    <xf numFmtId="0" fontId="5" fillId="0" borderId="11" xfId="0" applyFont="1" applyBorder="1" applyAlignment="1">
      <alignment horizontal="center" vertical="center" textRotation="255"/>
    </xf>
    <xf numFmtId="0" fontId="14" fillId="0" borderId="2" xfId="0" applyFont="1" applyBorder="1" applyAlignment="1" applyProtection="1">
      <alignment horizontal="left" vertical="top" wrapText="1"/>
      <protection locked="0"/>
    </xf>
    <xf numFmtId="0" fontId="14" fillId="0" borderId="3" xfId="0" applyFont="1" applyBorder="1" applyAlignment="1" applyProtection="1">
      <alignment horizontal="left" vertical="top" wrapText="1"/>
      <protection locked="0"/>
    </xf>
    <xf numFmtId="0" fontId="14" fillId="0" borderId="4" xfId="0" applyFont="1" applyBorder="1" applyAlignment="1" applyProtection="1">
      <alignment horizontal="left" vertical="top" wrapText="1"/>
      <protection locked="0"/>
    </xf>
    <xf numFmtId="0" fontId="14" fillId="0" borderId="5" xfId="0" applyFont="1" applyBorder="1" applyAlignment="1" applyProtection="1">
      <alignment horizontal="left" vertical="top" wrapText="1"/>
      <protection locked="0"/>
    </xf>
    <xf numFmtId="0" fontId="14" fillId="0" borderId="0" xfId="0" applyFont="1" applyAlignment="1" applyProtection="1">
      <alignment horizontal="left" vertical="top" wrapText="1"/>
      <protection locked="0"/>
    </xf>
    <xf numFmtId="0" fontId="14" fillId="0" borderId="6" xfId="0" applyFont="1" applyBorder="1" applyAlignment="1" applyProtection="1">
      <alignment horizontal="left" vertical="top" wrapText="1"/>
      <protection locked="0"/>
    </xf>
    <xf numFmtId="0" fontId="14" fillId="0" borderId="7" xfId="0" applyFont="1" applyBorder="1" applyAlignment="1" applyProtection="1">
      <alignment horizontal="left" vertical="top" wrapText="1"/>
      <protection locked="0"/>
    </xf>
    <xf numFmtId="0" fontId="14" fillId="0" borderId="8" xfId="0" applyFont="1" applyBorder="1" applyAlignment="1" applyProtection="1">
      <alignment horizontal="left" vertical="top" wrapText="1"/>
      <protection locked="0"/>
    </xf>
    <xf numFmtId="0" fontId="14" fillId="0" borderId="9" xfId="0" applyFont="1" applyBorder="1" applyAlignment="1" applyProtection="1">
      <alignment horizontal="left" vertical="top" wrapText="1"/>
      <protection locked="0"/>
    </xf>
    <xf numFmtId="0" fontId="15" fillId="15" borderId="10" xfId="0" applyFont="1" applyFill="1" applyBorder="1" applyAlignment="1" applyProtection="1">
      <alignment horizontal="center" vertical="center"/>
      <protection locked="0"/>
    </xf>
    <xf numFmtId="0" fontId="7" fillId="0" borderId="2" xfId="0" applyFont="1" applyBorder="1" applyAlignment="1">
      <alignment horizontal="center" vertical="center" wrapText="1"/>
    </xf>
    <xf numFmtId="0" fontId="7" fillId="0" borderId="4" xfId="0" applyFont="1" applyBorder="1" applyAlignment="1">
      <alignment horizontal="center" vertical="center"/>
    </xf>
    <xf numFmtId="0" fontId="7" fillId="0" borderId="7" xfId="0" applyFont="1" applyBorder="1" applyAlignment="1">
      <alignment horizontal="center" vertical="center"/>
    </xf>
    <xf numFmtId="0" fontId="7" fillId="0" borderId="9" xfId="0" applyFont="1" applyBorder="1" applyAlignment="1">
      <alignment horizontal="center"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0" xfId="0">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50" fillId="15" borderId="17" xfId="0" applyFont="1" applyFill="1" applyBorder="1" applyAlignment="1" applyProtection="1">
      <alignment horizontal="center" vertical="center"/>
      <protection locked="0"/>
    </xf>
    <xf numFmtId="0" fontId="50" fillId="15" borderId="23" xfId="0" applyFont="1" applyFill="1" applyBorder="1" applyAlignment="1" applyProtection="1">
      <alignment horizontal="center" vertical="center"/>
      <protection locked="0"/>
    </xf>
    <xf numFmtId="0" fontId="50" fillId="15" borderId="24" xfId="0" applyFont="1" applyFill="1" applyBorder="1" applyAlignment="1" applyProtection="1">
      <alignment horizontal="center" vertical="center"/>
      <protection locked="0"/>
    </xf>
    <xf numFmtId="0" fontId="50" fillId="15" borderId="30" xfId="0" applyFont="1" applyFill="1" applyBorder="1" applyAlignment="1" applyProtection="1">
      <alignment horizontal="center" vertical="center"/>
      <protection locked="0"/>
    </xf>
    <xf numFmtId="0" fontId="50" fillId="15" borderId="37" xfId="0" applyFont="1" applyFill="1" applyBorder="1" applyAlignment="1" applyProtection="1">
      <alignment horizontal="center" vertical="center"/>
      <protection locked="0"/>
    </xf>
    <xf numFmtId="0" fontId="50" fillId="15" borderId="31" xfId="0" applyFont="1" applyFill="1" applyBorder="1" applyAlignment="1" applyProtection="1">
      <alignment horizontal="center" vertical="center"/>
      <protection locked="0"/>
    </xf>
    <xf numFmtId="0" fontId="50" fillId="15" borderId="1" xfId="0" applyFont="1" applyFill="1" applyBorder="1" applyAlignment="1" applyProtection="1">
      <alignment horizontal="center" vertical="center" wrapText="1"/>
      <protection locked="0"/>
    </xf>
    <xf numFmtId="0" fontId="15" fillId="15" borderId="5" xfId="0" applyFont="1" applyFill="1" applyBorder="1" applyAlignment="1" applyProtection="1">
      <alignment horizontal="center" vertical="center"/>
      <protection locked="0"/>
    </xf>
    <xf numFmtId="0" fontId="5" fillId="0" borderId="0" xfId="0" applyFont="1" applyAlignment="1">
      <alignment horizontal="center"/>
    </xf>
    <xf numFmtId="0" fontId="5" fillId="0" borderId="5" xfId="0" applyFont="1" applyBorder="1" applyAlignment="1">
      <alignment horizontal="center" vertical="center"/>
    </xf>
    <xf numFmtId="0" fontId="8" fillId="0" borderId="0" xfId="0" applyFont="1" applyAlignment="1">
      <alignment horizontal="center" vertical="center"/>
    </xf>
    <xf numFmtId="0" fontId="9" fillId="16" borderId="12" xfId="0" applyFont="1" applyFill="1" applyBorder="1" applyAlignment="1" applyProtection="1">
      <alignment horizontal="left" vertical="center" shrinkToFit="1"/>
      <protection locked="0"/>
    </xf>
    <xf numFmtId="0" fontId="9" fillId="16" borderId="13" xfId="0" applyFont="1" applyFill="1" applyBorder="1" applyAlignment="1" applyProtection="1">
      <alignment horizontal="left" vertical="center" shrinkToFit="1"/>
      <protection locked="0"/>
    </xf>
    <xf numFmtId="0" fontId="9" fillId="16" borderId="10" xfId="0" applyFont="1" applyFill="1" applyBorder="1" applyAlignment="1" applyProtection="1">
      <alignment horizontal="left" vertical="center" shrinkToFit="1"/>
      <protection locked="0"/>
    </xf>
    <xf numFmtId="0" fontId="5" fillId="0" borderId="4" xfId="0" applyFont="1" applyBorder="1" applyAlignment="1">
      <alignment horizontal="center" vertical="center" textRotation="255"/>
    </xf>
    <xf numFmtId="0" fontId="5" fillId="0" borderId="9" xfId="0" applyFont="1" applyBorder="1" applyAlignment="1">
      <alignment horizontal="center" vertical="center" textRotation="255"/>
    </xf>
    <xf numFmtId="0" fontId="6" fillId="0" borderId="2" xfId="0" applyFont="1" applyBorder="1" applyAlignment="1">
      <alignment horizontal="center" vertical="center" wrapText="1"/>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6" fillId="0" borderId="9" xfId="0" applyFont="1" applyBorder="1" applyAlignment="1">
      <alignment horizontal="center" vertical="center"/>
    </xf>
    <xf numFmtId="0" fontId="5" fillId="0" borderId="3" xfId="0" applyFont="1" applyBorder="1" applyAlignment="1">
      <alignment horizontal="center" vertical="center" wrapText="1"/>
    </xf>
    <xf numFmtId="0" fontId="5" fillId="0" borderId="8" xfId="0" applyFont="1" applyBorder="1" applyAlignment="1">
      <alignment horizontal="center" vertical="center" wrapText="1"/>
    </xf>
    <xf numFmtId="0" fontId="5" fillId="0" borderId="0" xfId="0" applyFont="1" applyAlignment="1">
      <alignment horizontal="right" wrapText="1"/>
    </xf>
    <xf numFmtId="0" fontId="13" fillId="0" borderId="13" xfId="0" applyFont="1" applyBorder="1" applyAlignment="1">
      <alignment horizontal="center" vertical="center" shrinkToFit="1"/>
    </xf>
    <xf numFmtId="0" fontId="18" fillId="0" borderId="5" xfId="0" applyFont="1" applyBorder="1" applyAlignment="1" applyProtection="1">
      <alignment horizontal="left" vertical="center"/>
      <protection hidden="1"/>
    </xf>
    <xf numFmtId="0" fontId="18" fillId="0" borderId="0" xfId="0" applyFont="1" applyAlignment="1" applyProtection="1">
      <alignment horizontal="left" vertical="center"/>
      <protection hidden="1"/>
    </xf>
    <xf numFmtId="0" fontId="18" fillId="0" borderId="7" xfId="0" applyFont="1" applyBorder="1" applyAlignment="1" applyProtection="1">
      <alignment horizontal="left" vertical="center"/>
      <protection hidden="1"/>
    </xf>
    <xf numFmtId="0" fontId="18" fillId="0" borderId="8" xfId="0" applyFont="1" applyBorder="1" applyAlignment="1" applyProtection="1">
      <alignment horizontal="left" vertical="center"/>
      <protection hidden="1"/>
    </xf>
    <xf numFmtId="0" fontId="6" fillId="0" borderId="1" xfId="0" applyFont="1" applyBorder="1" applyAlignment="1">
      <alignment horizontal="distributed" vertical="justify" indent="1"/>
    </xf>
    <xf numFmtId="0" fontId="6" fillId="0" borderId="12" xfId="0" applyFont="1" applyBorder="1" applyAlignment="1">
      <alignment horizontal="distributed" vertical="justify" indent="1"/>
    </xf>
    <xf numFmtId="0" fontId="5" fillId="0" borderId="1" xfId="0" applyFont="1" applyBorder="1" applyAlignment="1">
      <alignment horizontal="center" vertical="center" wrapText="1" shrinkToFit="1"/>
    </xf>
    <xf numFmtId="0" fontId="5" fillId="0" borderId="1" xfId="0"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11" xfId="0" applyFont="1" applyBorder="1" applyAlignment="1">
      <alignment horizontal="center" vertical="center" shrinkToFit="1"/>
    </xf>
    <xf numFmtId="49" fontId="15" fillId="15" borderId="5" xfId="0" applyNumberFormat="1" applyFont="1" applyFill="1" applyBorder="1" applyAlignment="1" applyProtection="1">
      <alignment horizontal="center" vertical="center"/>
      <protection locked="0"/>
    </xf>
    <xf numFmtId="0" fontId="6" fillId="0" borderId="12" xfId="0" applyFont="1" applyBorder="1" applyAlignment="1">
      <alignment horizontal="center" vertical="center" wrapText="1"/>
    </xf>
    <xf numFmtId="0" fontId="6" fillId="0" borderId="10" xfId="0" applyFont="1" applyBorder="1" applyAlignment="1">
      <alignment horizontal="center" vertical="center"/>
    </xf>
    <xf numFmtId="0" fontId="6" fillId="0" borderId="15" xfId="0" applyFont="1" applyBorder="1" applyAlignment="1">
      <alignment horizontal="left" vertical="center"/>
    </xf>
    <xf numFmtId="0" fontId="11" fillId="0" borderId="1" xfId="0" applyFont="1" applyBorder="1" applyAlignment="1">
      <alignment horizontal="distributed" vertical="justify" indent="1"/>
    </xf>
    <xf numFmtId="0" fontId="11" fillId="0" borderId="12" xfId="0" applyFont="1" applyBorder="1" applyAlignment="1">
      <alignment horizontal="distributed" vertical="justify" indent="1"/>
    </xf>
    <xf numFmtId="0" fontId="17" fillId="16" borderId="2" xfId="0" applyFont="1" applyFill="1" applyBorder="1" applyAlignment="1" applyProtection="1">
      <alignment horizontal="center" vertical="center"/>
      <protection locked="0"/>
    </xf>
    <xf numFmtId="0" fontId="17" fillId="16" borderId="50" xfId="0" applyFont="1" applyFill="1" applyBorder="1" applyAlignment="1" applyProtection="1">
      <alignment horizontal="center" vertical="center"/>
      <protection locked="0"/>
    </xf>
    <xf numFmtId="0" fontId="17" fillId="16" borderId="7" xfId="0" applyFont="1" applyFill="1" applyBorder="1" applyAlignment="1" applyProtection="1">
      <alignment horizontal="center" vertical="center"/>
      <protection locked="0"/>
    </xf>
    <xf numFmtId="0" fontId="17" fillId="16" borderId="36" xfId="0" applyFont="1" applyFill="1" applyBorder="1" applyAlignment="1" applyProtection="1">
      <alignment horizontal="center" vertical="center"/>
      <protection locked="0"/>
    </xf>
    <xf numFmtId="0" fontId="17" fillId="16" borderId="30" xfId="0" applyFont="1" applyFill="1" applyBorder="1" applyAlignment="1" applyProtection="1">
      <alignment horizontal="center" vertical="center"/>
      <protection locked="0"/>
    </xf>
    <xf numFmtId="0" fontId="17" fillId="16" borderId="31" xfId="0" applyFont="1" applyFill="1" applyBorder="1" applyAlignment="1" applyProtection="1">
      <alignment horizontal="center" vertical="center"/>
      <protection locked="0"/>
    </xf>
    <xf numFmtId="0" fontId="5" fillId="0" borderId="15" xfId="0" applyFont="1" applyBorder="1" applyAlignment="1">
      <alignment vertical="center" textRotation="255" shrinkToFit="1"/>
    </xf>
    <xf numFmtId="0" fontId="5" fillId="0" borderId="18" xfId="0" applyFont="1" applyBorder="1" applyAlignment="1">
      <alignment vertical="center" textRotation="255" shrinkToFit="1"/>
    </xf>
    <xf numFmtId="0" fontId="29" fillId="0" borderId="11" xfId="0" applyFont="1" applyBorder="1" applyAlignment="1">
      <alignment vertical="center" textRotation="255" shrinkToFit="1"/>
    </xf>
    <xf numFmtId="0" fontId="17" fillId="15" borderId="2" xfId="0" applyFont="1" applyFill="1" applyBorder="1" applyAlignment="1" applyProtection="1">
      <alignment horizontal="center" vertical="center"/>
      <protection locked="0"/>
    </xf>
    <xf numFmtId="0" fontId="17" fillId="15" borderId="50" xfId="0" applyFont="1" applyFill="1" applyBorder="1" applyAlignment="1" applyProtection="1">
      <alignment horizontal="center" vertical="center"/>
      <protection locked="0"/>
    </xf>
    <xf numFmtId="0" fontId="17" fillId="15" borderId="7" xfId="0" applyFont="1" applyFill="1" applyBorder="1" applyAlignment="1" applyProtection="1">
      <alignment horizontal="center" vertical="center"/>
      <protection locked="0"/>
    </xf>
    <xf numFmtId="0" fontId="17" fillId="15" borderId="36" xfId="0" applyFont="1" applyFill="1" applyBorder="1" applyAlignment="1" applyProtection="1">
      <alignment horizontal="center" vertical="center"/>
      <protection locked="0"/>
    </xf>
    <xf numFmtId="0" fontId="17" fillId="15" borderId="30" xfId="0" applyFont="1" applyFill="1" applyBorder="1" applyAlignment="1" applyProtection="1">
      <alignment horizontal="center" vertical="center"/>
      <protection locked="0"/>
    </xf>
    <xf numFmtId="0" fontId="17" fillId="15" borderId="31" xfId="0" applyFont="1" applyFill="1" applyBorder="1" applyAlignment="1" applyProtection="1">
      <alignment horizontal="center" vertical="center"/>
      <protection locked="0"/>
    </xf>
    <xf numFmtId="0" fontId="17" fillId="15" borderId="3" xfId="0" applyFont="1" applyFill="1" applyBorder="1" applyAlignment="1" applyProtection="1">
      <alignment horizontal="center" vertical="center"/>
      <protection locked="0"/>
    </xf>
    <xf numFmtId="0" fontId="17" fillId="15" borderId="8" xfId="0" applyFont="1" applyFill="1" applyBorder="1" applyAlignment="1" applyProtection="1">
      <alignment horizontal="center" vertical="center"/>
      <protection locked="0"/>
    </xf>
    <xf numFmtId="0" fontId="46" fillId="15" borderId="15" xfId="0" applyFont="1" applyFill="1" applyBorder="1" applyAlignment="1" applyProtection="1">
      <alignment horizontal="center" vertical="center"/>
      <protection locked="0"/>
    </xf>
    <xf numFmtId="0" fontId="46" fillId="15" borderId="11" xfId="0" applyFont="1" applyFill="1" applyBorder="1" applyAlignment="1" applyProtection="1">
      <alignment horizontal="center" vertical="center"/>
      <protection locked="0"/>
    </xf>
    <xf numFmtId="0" fontId="5" fillId="0" borderId="15" xfId="0" applyFont="1" applyBorder="1" applyAlignment="1">
      <alignment horizontal="center" vertical="center" wrapText="1"/>
    </xf>
    <xf numFmtId="0" fontId="5" fillId="0" borderId="11"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11" xfId="0" applyFont="1" applyBorder="1" applyAlignment="1">
      <alignment horizontal="center" vertical="center" wrapText="1"/>
    </xf>
    <xf numFmtId="0" fontId="5" fillId="0" borderId="0" xfId="0" applyFont="1" applyAlignment="1">
      <alignment horizontal="center" vertical="center"/>
    </xf>
    <xf numFmtId="0" fontId="5" fillId="0" borderId="6" xfId="0" applyFont="1" applyBorder="1" applyAlignment="1">
      <alignment horizontal="center" vertical="center"/>
    </xf>
    <xf numFmtId="0" fontId="42" fillId="15" borderId="15" xfId="0" applyFont="1" applyFill="1" applyBorder="1" applyAlignment="1" applyProtection="1">
      <alignment horizontal="center" vertical="center"/>
      <protection locked="0"/>
    </xf>
    <xf numFmtId="0" fontId="42" fillId="15" borderId="11" xfId="0" applyFont="1" applyFill="1" applyBorder="1" applyAlignment="1" applyProtection="1">
      <alignment horizontal="center" vertical="center"/>
      <protection locked="0"/>
    </xf>
    <xf numFmtId="0" fontId="5" fillId="0" borderId="15" xfId="0" applyFont="1" applyBorder="1" applyAlignment="1">
      <alignment horizontal="center" vertical="center" wrapText="1" shrinkToFit="1"/>
    </xf>
    <xf numFmtId="0" fontId="5" fillId="0" borderId="11" xfId="0" applyFont="1" applyBorder="1" applyAlignment="1">
      <alignment horizontal="center" vertical="center" wrapText="1" shrinkToFit="1"/>
    </xf>
    <xf numFmtId="0" fontId="32" fillId="0" borderId="1" xfId="0" applyFont="1" applyBorder="1" applyAlignment="1">
      <alignment horizontal="center" vertical="center" shrinkToFit="1"/>
    </xf>
    <xf numFmtId="0" fontId="32" fillId="0" borderId="15" xfId="0" applyFont="1" applyBorder="1" applyAlignment="1">
      <alignment horizontal="center" vertical="center" shrinkToFit="1"/>
    </xf>
    <xf numFmtId="0" fontId="32" fillId="0" borderId="1" xfId="0" applyFont="1" applyBorder="1" applyAlignment="1">
      <alignment horizontal="center" vertical="center" textRotation="255" wrapText="1"/>
    </xf>
    <xf numFmtId="0" fontId="5" fillId="0" borderId="12" xfId="0" applyFont="1" applyBorder="1" applyAlignment="1">
      <alignment horizontal="distributed" vertical="center" wrapText="1"/>
    </xf>
    <xf numFmtId="0" fontId="5" fillId="0" borderId="13" xfId="0" applyFont="1" applyBorder="1" applyAlignment="1">
      <alignment horizontal="distributed" vertical="center"/>
    </xf>
    <xf numFmtId="0" fontId="5" fillId="0" borderId="10" xfId="0" applyFont="1" applyBorder="1" applyAlignment="1">
      <alignment horizontal="distributed" vertical="center"/>
    </xf>
    <xf numFmtId="0" fontId="5" fillId="0" borderId="15" xfId="0" applyFont="1" applyBorder="1" applyAlignment="1">
      <alignment horizontal="distributed" vertical="center" wrapText="1"/>
    </xf>
    <xf numFmtId="0" fontId="42" fillId="16" borderId="10" xfId="0" applyFont="1" applyFill="1" applyBorder="1" applyAlignment="1" applyProtection="1">
      <alignment horizontal="center" vertical="center" wrapText="1"/>
      <protection locked="0"/>
    </xf>
    <xf numFmtId="0" fontId="6" fillId="0" borderId="1" xfId="0" applyFont="1" applyBorder="1" applyAlignment="1">
      <alignment horizontal="distributed" vertical="center" wrapText="1"/>
    </xf>
    <xf numFmtId="0" fontId="17" fillId="16" borderId="4" xfId="0" applyFont="1" applyFill="1" applyBorder="1" applyAlignment="1" applyProtection="1">
      <alignment horizontal="center" vertical="center"/>
      <protection locked="0"/>
    </xf>
    <xf numFmtId="0" fontId="17" fillId="16" borderId="9" xfId="0" applyFont="1" applyFill="1" applyBorder="1" applyAlignment="1" applyProtection="1">
      <alignment horizontal="center" vertical="center"/>
      <protection locked="0"/>
    </xf>
    <xf numFmtId="0" fontId="5" fillId="2" borderId="1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0" xfId="0" applyFont="1" applyFill="1" applyBorder="1" applyAlignment="1">
      <alignment horizontal="center" vertical="center"/>
    </xf>
    <xf numFmtId="0" fontId="13" fillId="3" borderId="1" xfId="0" applyFont="1" applyFill="1" applyBorder="1" applyAlignment="1" applyProtection="1">
      <alignment horizontal="center" vertical="center"/>
      <protection hidden="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0" xfId="0" applyFont="1" applyBorder="1" applyAlignment="1">
      <alignment horizontal="center" vertical="center" wrapText="1"/>
    </xf>
    <xf numFmtId="0" fontId="5" fillId="2" borderId="0" xfId="0" applyFont="1" applyFill="1" applyAlignment="1">
      <alignment horizontal="center" vertical="top" wrapText="1"/>
    </xf>
    <xf numFmtId="0" fontId="5" fillId="2" borderId="6" xfId="0" applyFont="1" applyFill="1" applyBorder="1" applyAlignment="1">
      <alignment horizontal="center" vertical="top" wrapText="1"/>
    </xf>
    <xf numFmtId="0" fontId="7" fillId="2" borderId="1" xfId="0" applyFont="1" applyFill="1" applyBorder="1" applyAlignment="1">
      <alignment horizontal="center" vertical="center" shrinkToFit="1"/>
    </xf>
    <xf numFmtId="0" fontId="7" fillId="0" borderId="1" xfId="0" applyFont="1" applyBorder="1" applyAlignment="1">
      <alignment horizontal="center" vertical="center" wrapText="1"/>
    </xf>
    <xf numFmtId="0" fontId="7" fillId="2" borderId="12" xfId="0" applyFont="1" applyFill="1" applyBorder="1" applyAlignment="1">
      <alignment horizontal="center" vertical="center" wrapText="1"/>
    </xf>
    <xf numFmtId="0" fontId="7" fillId="2" borderId="13" xfId="0" applyFont="1" applyFill="1" applyBorder="1" applyAlignment="1">
      <alignment horizontal="center" vertical="center" wrapText="1"/>
    </xf>
    <xf numFmtId="176" fontId="31" fillId="3" borderId="12" xfId="0" applyNumberFormat="1" applyFont="1" applyFill="1" applyBorder="1" applyAlignment="1" applyProtection="1">
      <alignment horizontal="center" vertical="center"/>
      <protection hidden="1"/>
    </xf>
    <xf numFmtId="176" fontId="31" fillId="3" borderId="10" xfId="0" applyNumberFormat="1" applyFont="1" applyFill="1" applyBorder="1" applyAlignment="1" applyProtection="1">
      <alignment horizontal="center" vertical="center"/>
      <protection hidden="1"/>
    </xf>
    <xf numFmtId="0" fontId="6" fillId="0" borderId="49" xfId="0" applyFont="1" applyBorder="1" applyAlignment="1">
      <alignment horizontal="distributed" vertical="center"/>
    </xf>
    <xf numFmtId="0" fontId="6" fillId="0" borderId="13" xfId="0" applyFont="1" applyBorder="1" applyAlignment="1">
      <alignment horizontal="distributed" vertical="center"/>
    </xf>
    <xf numFmtId="0" fontId="6" fillId="0" borderId="10" xfId="0" applyFont="1" applyBorder="1" applyAlignment="1">
      <alignment horizontal="distributed" vertical="center"/>
    </xf>
    <xf numFmtId="0" fontId="5" fillId="0" borderId="49" xfId="0" applyFont="1" applyBorder="1" applyAlignment="1">
      <alignment horizontal="distributed" vertical="center"/>
    </xf>
    <xf numFmtId="0" fontId="11" fillId="0" borderId="49" xfId="0" applyFont="1" applyBorder="1" applyAlignment="1">
      <alignment horizontal="distributed" vertical="center"/>
    </xf>
    <xf numFmtId="0" fontId="11" fillId="0" borderId="13" xfId="0" applyFont="1" applyBorder="1" applyAlignment="1">
      <alignment horizontal="distributed" vertical="center"/>
    </xf>
    <xf numFmtId="0" fontId="11" fillId="0" borderId="10" xfId="0" applyFont="1" applyBorder="1" applyAlignment="1">
      <alignment horizontal="distributed" vertical="center"/>
    </xf>
    <xf numFmtId="0" fontId="5" fillId="2" borderId="51" xfId="0" applyFont="1" applyFill="1" applyBorder="1" applyAlignment="1">
      <alignment horizontal="center" vertical="center"/>
    </xf>
    <xf numFmtId="0" fontId="5" fillId="2" borderId="53" xfId="0" applyFont="1" applyFill="1" applyBorder="1" applyAlignment="1">
      <alignment horizontal="center" vertical="center"/>
    </xf>
    <xf numFmtId="0" fontId="12" fillId="0" borderId="52" xfId="0" applyFont="1" applyBorder="1" applyAlignment="1">
      <alignment horizontal="center" vertical="center" wrapText="1" shrinkToFit="1"/>
    </xf>
    <xf numFmtId="0" fontId="12" fillId="0" borderId="3" xfId="0" applyFont="1" applyBorder="1" applyAlignment="1">
      <alignment horizontal="center" vertical="center" wrapText="1" shrinkToFit="1"/>
    </xf>
    <xf numFmtId="0" fontId="12" fillId="0" borderId="4" xfId="0" applyFont="1" applyBorder="1" applyAlignment="1">
      <alignment horizontal="center" vertical="center" wrapText="1" shrinkToFit="1"/>
    </xf>
    <xf numFmtId="0" fontId="12" fillId="0" borderId="54" xfId="0" applyFont="1" applyBorder="1" applyAlignment="1">
      <alignment horizontal="center" vertical="center" wrapText="1" shrinkToFit="1"/>
    </xf>
    <xf numFmtId="0" fontId="12" fillId="0" borderId="8" xfId="0" applyFont="1" applyBorder="1" applyAlignment="1">
      <alignment horizontal="center" vertical="center" wrapText="1" shrinkToFit="1"/>
    </xf>
    <xf numFmtId="0" fontId="12" fillId="0" borderId="9" xfId="0" applyFont="1" applyBorder="1" applyAlignment="1">
      <alignment horizontal="center" vertical="center" wrapText="1" shrinkToFit="1"/>
    </xf>
    <xf numFmtId="176" fontId="62" fillId="3" borderId="1" xfId="0" applyNumberFormat="1" applyFont="1" applyFill="1" applyBorder="1" applyAlignment="1" applyProtection="1">
      <alignment horizontal="center" vertical="center"/>
      <protection hidden="1"/>
    </xf>
    <xf numFmtId="176" fontId="31" fillId="3" borderId="1" xfId="0" applyNumberFormat="1" applyFont="1" applyFill="1" applyBorder="1" applyAlignment="1" applyProtection="1">
      <alignment horizontal="center" vertical="center"/>
      <protection hidden="1"/>
    </xf>
    <xf numFmtId="0" fontId="14" fillId="16" borderId="3" xfId="0" applyFont="1" applyFill="1" applyBorder="1" applyAlignment="1" applyProtection="1">
      <alignment horizontal="center" vertical="center" shrinkToFit="1"/>
      <protection locked="0"/>
    </xf>
    <xf numFmtId="0" fontId="6" fillId="2" borderId="0" xfId="0" applyFont="1" applyFill="1" applyAlignment="1">
      <alignment horizontal="center" vertical="center" shrinkToFit="1"/>
    </xf>
    <xf numFmtId="0" fontId="6" fillId="2" borderId="6" xfId="0" applyFont="1" applyFill="1" applyBorder="1" applyAlignment="1">
      <alignment horizontal="center" vertical="center" shrinkToFit="1"/>
    </xf>
    <xf numFmtId="0" fontId="14" fillId="16" borderId="5" xfId="0" applyFont="1" applyFill="1" applyBorder="1" applyAlignment="1" applyProtection="1">
      <alignment horizontal="center" vertical="center" shrinkToFit="1"/>
      <protection locked="0"/>
    </xf>
    <xf numFmtId="0" fontId="14" fillId="16" borderId="0" xfId="0" applyFont="1" applyFill="1" applyAlignment="1" applyProtection="1">
      <alignment horizontal="center" vertical="center" shrinkToFit="1"/>
      <protection locked="0"/>
    </xf>
    <xf numFmtId="0" fontId="14" fillId="16" borderId="7" xfId="0" applyFont="1" applyFill="1" applyBorder="1" applyAlignment="1" applyProtection="1">
      <alignment horizontal="center" vertical="center" shrinkToFit="1"/>
      <protection locked="0"/>
    </xf>
    <xf numFmtId="0" fontId="14" fillId="16" borderId="8" xfId="0" applyFont="1" applyFill="1" applyBorder="1" applyAlignment="1" applyProtection="1">
      <alignment horizontal="center" vertical="center" shrinkToFit="1"/>
      <protection locked="0"/>
    </xf>
    <xf numFmtId="0" fontId="14" fillId="16" borderId="1" xfId="0" applyFont="1" applyFill="1" applyBorder="1" applyAlignment="1" applyProtection="1">
      <alignment horizontal="center" vertical="center" shrinkToFit="1"/>
      <protection locked="0"/>
    </xf>
    <xf numFmtId="0" fontId="61" fillId="0" borderId="1" xfId="0" applyFont="1" applyBorder="1" applyAlignment="1" applyProtection="1">
      <alignment horizontal="center" vertical="center"/>
      <protection hidden="1"/>
    </xf>
    <xf numFmtId="0" fontId="6" fillId="0" borderId="1" xfId="0" applyFont="1" applyBorder="1" applyAlignment="1">
      <alignment horizontal="center" vertical="center"/>
    </xf>
    <xf numFmtId="0" fontId="5" fillId="2" borderId="1" xfId="0" applyFont="1" applyFill="1" applyBorder="1" applyAlignment="1">
      <alignment horizontal="center" vertical="center"/>
    </xf>
    <xf numFmtId="0" fontId="6" fillId="0" borderId="12" xfId="0" applyFont="1" applyBorder="1" applyAlignment="1">
      <alignment horizontal="distributed" vertical="center"/>
    </xf>
    <xf numFmtId="0" fontId="6" fillId="2" borderId="8" xfId="0" applyFont="1" applyFill="1" applyBorder="1" applyAlignment="1">
      <alignment horizontal="center" vertical="center" shrinkToFit="1"/>
    </xf>
    <xf numFmtId="0" fontId="6" fillId="2" borderId="9" xfId="0" applyFont="1" applyFill="1" applyBorder="1" applyAlignment="1">
      <alignment horizontal="center" vertical="center" shrinkToFit="1"/>
    </xf>
    <xf numFmtId="0" fontId="14" fillId="16" borderId="2" xfId="0" applyFont="1" applyFill="1" applyBorder="1" applyAlignment="1" applyProtection="1">
      <alignment horizontal="center" vertical="center" shrinkToFit="1"/>
      <protection locked="0"/>
    </xf>
    <xf numFmtId="9" fontId="2" fillId="2" borderId="0" xfId="0" applyNumberFormat="1" applyFont="1" applyFill="1" applyAlignment="1" applyProtection="1">
      <alignment horizontal="center" vertical="center" wrapText="1"/>
      <protection hidden="1"/>
    </xf>
    <xf numFmtId="0" fontId="4" fillId="2" borderId="8" xfId="0" applyFont="1" applyFill="1" applyBorder="1" applyAlignment="1">
      <alignment horizontal="left" vertical="center"/>
    </xf>
    <xf numFmtId="0" fontId="8" fillId="2" borderId="2" xfId="0" applyFont="1" applyFill="1" applyBorder="1" applyAlignment="1">
      <alignment horizontal="center" vertical="center"/>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7" xfId="0" applyFont="1" applyFill="1" applyBorder="1" applyAlignment="1">
      <alignment horizontal="center" vertical="center"/>
    </xf>
    <xf numFmtId="0" fontId="6" fillId="2" borderId="1" xfId="0" applyFont="1" applyFill="1" applyBorder="1" applyAlignment="1">
      <alignment horizontal="center" vertical="center" wrapText="1"/>
    </xf>
    <xf numFmtId="0" fontId="5" fillId="2" borderId="15" xfId="0" applyFont="1" applyFill="1" applyBorder="1" applyAlignment="1">
      <alignment horizontal="center" vertical="center" textRotation="255"/>
    </xf>
    <xf numFmtId="0" fontId="5" fillId="2" borderId="18" xfId="0" applyFont="1" applyFill="1" applyBorder="1" applyAlignment="1">
      <alignment horizontal="center" vertical="center" textRotation="255"/>
    </xf>
    <xf numFmtId="0" fontId="5" fillId="2" borderId="11" xfId="0" applyFont="1" applyFill="1" applyBorder="1" applyAlignment="1">
      <alignment horizontal="center" vertical="center" textRotation="255"/>
    </xf>
    <xf numFmtId="0" fontId="7" fillId="2" borderId="42" xfId="0" applyFont="1" applyFill="1" applyBorder="1" applyAlignment="1">
      <alignment horizontal="left" vertical="top"/>
    </xf>
    <xf numFmtId="0" fontId="7" fillId="2" borderId="43" xfId="0" applyFont="1" applyFill="1" applyBorder="1" applyAlignment="1">
      <alignment horizontal="left" vertical="top"/>
    </xf>
    <xf numFmtId="0" fontId="3" fillId="2" borderId="0" xfId="0" applyFont="1" applyFill="1" applyAlignment="1">
      <alignment horizontal="center" vertical="center"/>
    </xf>
    <xf numFmtId="0" fontId="13" fillId="3" borderId="43" xfId="0" applyFont="1" applyFill="1" applyBorder="1" applyAlignment="1" applyProtection="1">
      <alignment horizontal="center" vertical="center" shrinkToFit="1"/>
      <protection hidden="1"/>
    </xf>
    <xf numFmtId="0" fontId="13" fillId="3" borderId="44" xfId="0" applyFont="1" applyFill="1" applyBorder="1" applyAlignment="1" applyProtection="1">
      <alignment horizontal="center" vertical="center" shrinkToFit="1"/>
      <protection hidden="1"/>
    </xf>
    <xf numFmtId="0" fontId="23" fillId="3" borderId="45" xfId="0" applyFont="1" applyFill="1" applyBorder="1" applyAlignment="1" applyProtection="1">
      <alignment horizontal="center" vertical="center" shrinkToFit="1"/>
      <protection hidden="1"/>
    </xf>
    <xf numFmtId="0" fontId="23" fillId="3" borderId="46" xfId="0" applyFont="1" applyFill="1" applyBorder="1" applyAlignment="1" applyProtection="1">
      <alignment horizontal="center" vertical="center" shrinkToFit="1"/>
      <protection hidden="1"/>
    </xf>
    <xf numFmtId="0" fontId="23" fillId="3" borderId="47" xfId="0" applyFont="1" applyFill="1" applyBorder="1" applyAlignment="1" applyProtection="1">
      <alignment horizontal="center" vertical="center" shrinkToFit="1"/>
      <protection hidden="1"/>
    </xf>
    <xf numFmtId="0" fontId="23" fillId="3" borderId="5" xfId="0" applyFont="1" applyFill="1" applyBorder="1" applyAlignment="1" applyProtection="1">
      <alignment horizontal="center" vertical="center" shrinkToFit="1"/>
      <protection hidden="1"/>
    </xf>
    <xf numFmtId="0" fontId="23" fillId="3" borderId="0" xfId="0" applyFont="1" applyFill="1" applyAlignment="1" applyProtection="1">
      <alignment horizontal="center" vertical="center" shrinkToFit="1"/>
      <protection hidden="1"/>
    </xf>
    <xf numFmtId="0" fontId="23" fillId="3" borderId="6" xfId="0" applyFont="1" applyFill="1" applyBorder="1" applyAlignment="1" applyProtection="1">
      <alignment horizontal="center" vertical="center" shrinkToFit="1"/>
      <protection hidden="1"/>
    </xf>
    <xf numFmtId="0" fontId="23" fillId="3" borderId="7" xfId="0" applyFont="1" applyFill="1" applyBorder="1" applyAlignment="1" applyProtection="1">
      <alignment horizontal="center" vertical="center" shrinkToFit="1"/>
      <protection hidden="1"/>
    </xf>
    <xf numFmtId="0" fontId="23" fillId="3" borderId="8" xfId="0" applyFont="1" applyFill="1" applyBorder="1" applyAlignment="1" applyProtection="1">
      <alignment horizontal="center" vertical="center" shrinkToFit="1"/>
      <protection hidden="1"/>
    </xf>
    <xf numFmtId="0" fontId="23" fillId="3" borderId="9" xfId="0" applyFont="1" applyFill="1" applyBorder="1" applyAlignment="1" applyProtection="1">
      <alignment horizontal="center" vertical="center" shrinkToFit="1"/>
      <protection hidden="1"/>
    </xf>
    <xf numFmtId="176" fontId="15" fillId="3" borderId="2" xfId="0" applyNumberFormat="1" applyFont="1" applyFill="1" applyBorder="1" applyAlignment="1" applyProtection="1">
      <alignment horizontal="center" vertical="center"/>
      <protection hidden="1"/>
    </xf>
    <xf numFmtId="176" fontId="15" fillId="3" borderId="4" xfId="0" applyNumberFormat="1" applyFont="1" applyFill="1" applyBorder="1" applyAlignment="1" applyProtection="1">
      <alignment horizontal="center" vertical="center"/>
      <protection hidden="1"/>
    </xf>
    <xf numFmtId="176" fontId="15" fillId="3" borderId="5" xfId="0" applyNumberFormat="1" applyFont="1" applyFill="1" applyBorder="1" applyAlignment="1" applyProtection="1">
      <alignment horizontal="center" vertical="center"/>
      <protection hidden="1"/>
    </xf>
    <xf numFmtId="176" fontId="15" fillId="3" borderId="6" xfId="0" applyNumberFormat="1" applyFont="1" applyFill="1" applyBorder="1" applyAlignment="1" applyProtection="1">
      <alignment horizontal="center" vertical="center"/>
      <protection hidden="1"/>
    </xf>
    <xf numFmtId="176" fontId="15" fillId="3" borderId="7" xfId="0" applyNumberFormat="1" applyFont="1" applyFill="1" applyBorder="1" applyAlignment="1" applyProtection="1">
      <alignment horizontal="center" vertical="center"/>
      <protection hidden="1"/>
    </xf>
    <xf numFmtId="176" fontId="15" fillId="3" borderId="9" xfId="0" applyNumberFormat="1" applyFont="1" applyFill="1" applyBorder="1" applyAlignment="1" applyProtection="1">
      <alignment horizontal="center" vertical="center"/>
      <protection hidden="1"/>
    </xf>
    <xf numFmtId="0" fontId="6" fillId="0" borderId="1" xfId="0" applyFont="1" applyBorder="1" applyAlignment="1">
      <alignment horizontal="center" vertical="center" wrapText="1"/>
    </xf>
    <xf numFmtId="0" fontId="7" fillId="0" borderId="12" xfId="0" applyFont="1" applyBorder="1" applyAlignment="1">
      <alignment horizontal="distributed" vertical="center"/>
    </xf>
    <xf numFmtId="0" fontId="7" fillId="0" borderId="13" xfId="0" applyFont="1" applyBorder="1" applyAlignment="1">
      <alignment horizontal="distributed" vertical="center"/>
    </xf>
    <xf numFmtId="0" fontId="5" fillId="15" borderId="2" xfId="0" applyFont="1" applyFill="1" applyBorder="1" applyAlignment="1" applyProtection="1">
      <alignment horizontal="center" vertical="center" wrapText="1"/>
      <protection locked="0"/>
    </xf>
    <xf numFmtId="0" fontId="5" fillId="15" borderId="3" xfId="0" applyFont="1" applyFill="1" applyBorder="1" applyAlignment="1" applyProtection="1">
      <alignment horizontal="center" vertical="center" wrapText="1"/>
      <protection locked="0"/>
    </xf>
    <xf numFmtId="0" fontId="5" fillId="15" borderId="4" xfId="0" applyFont="1" applyFill="1" applyBorder="1" applyAlignment="1" applyProtection="1">
      <alignment horizontal="center" vertical="center" wrapText="1"/>
      <protection locked="0"/>
    </xf>
    <xf numFmtId="0" fontId="5" fillId="15" borderId="5" xfId="0" applyFont="1" applyFill="1" applyBorder="1" applyAlignment="1" applyProtection="1">
      <alignment horizontal="center" vertical="center" wrapText="1"/>
      <protection locked="0"/>
    </xf>
    <xf numFmtId="0" fontId="5" fillId="15" borderId="0" xfId="0" applyFont="1" applyFill="1" applyAlignment="1" applyProtection="1">
      <alignment horizontal="center" vertical="center" wrapText="1"/>
      <protection locked="0"/>
    </xf>
    <xf numFmtId="0" fontId="5" fillId="15" borderId="6" xfId="0" applyFont="1" applyFill="1" applyBorder="1" applyAlignment="1" applyProtection="1">
      <alignment horizontal="center" vertical="center" wrapText="1"/>
      <protection locked="0"/>
    </xf>
    <xf numFmtId="0" fontId="5" fillId="15" borderId="7" xfId="0" applyFont="1" applyFill="1" applyBorder="1" applyAlignment="1" applyProtection="1">
      <alignment horizontal="center" vertical="center" wrapText="1"/>
      <protection locked="0"/>
    </xf>
    <xf numFmtId="0" fontId="5" fillId="15" borderId="8" xfId="0" applyFont="1" applyFill="1" applyBorder="1" applyAlignment="1" applyProtection="1">
      <alignment horizontal="center" vertical="center" wrapText="1"/>
      <protection locked="0"/>
    </xf>
    <xf numFmtId="0" fontId="5" fillId="15" borderId="9" xfId="0" applyFont="1" applyFill="1" applyBorder="1" applyAlignment="1" applyProtection="1">
      <alignment horizontal="center" vertical="center" wrapText="1"/>
      <protection locked="0"/>
    </xf>
    <xf numFmtId="0" fontId="5" fillId="2" borderId="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2" borderId="10" xfId="0" applyFont="1" applyFill="1" applyBorder="1" applyAlignment="1">
      <alignment horizontal="center" vertical="center" wrapText="1"/>
    </xf>
    <xf numFmtId="176" fontId="24" fillId="3" borderId="2" xfId="0" applyNumberFormat="1" applyFont="1" applyFill="1" applyBorder="1" applyAlignment="1" applyProtection="1">
      <alignment horizontal="center" vertical="center"/>
      <protection hidden="1"/>
    </xf>
    <xf numFmtId="176" fontId="24" fillId="3" borderId="3" xfId="0" applyNumberFormat="1" applyFont="1" applyFill="1" applyBorder="1" applyAlignment="1" applyProtection="1">
      <alignment horizontal="center" vertical="center"/>
      <protection hidden="1"/>
    </xf>
    <xf numFmtId="176" fontId="24" fillId="3" borderId="50" xfId="0" applyNumberFormat="1" applyFont="1" applyFill="1" applyBorder="1" applyAlignment="1" applyProtection="1">
      <alignment horizontal="center" vertical="center"/>
      <protection hidden="1"/>
    </xf>
    <xf numFmtId="176" fontId="24" fillId="3" borderId="7" xfId="0" applyNumberFormat="1" applyFont="1" applyFill="1" applyBorder="1" applyAlignment="1" applyProtection="1">
      <alignment horizontal="center" vertical="center"/>
      <protection hidden="1"/>
    </xf>
    <xf numFmtId="176" fontId="24" fillId="3" borderId="8" xfId="0" applyNumberFormat="1" applyFont="1" applyFill="1" applyBorder="1" applyAlignment="1" applyProtection="1">
      <alignment horizontal="center" vertical="center"/>
      <protection hidden="1"/>
    </xf>
    <xf numFmtId="176" fontId="24" fillId="3" borderId="36" xfId="0" applyNumberFormat="1" applyFont="1" applyFill="1" applyBorder="1" applyAlignment="1" applyProtection="1">
      <alignment horizontal="center" vertical="center"/>
      <protection hidden="1"/>
    </xf>
    <xf numFmtId="176" fontId="24" fillId="3" borderId="30" xfId="0" applyNumberFormat="1" applyFont="1" applyFill="1" applyBorder="1" applyAlignment="1" applyProtection="1">
      <alignment horizontal="center" vertical="center"/>
      <protection hidden="1"/>
    </xf>
    <xf numFmtId="176" fontId="24" fillId="3" borderId="31" xfId="0" applyNumberFormat="1" applyFont="1" applyFill="1" applyBorder="1" applyAlignment="1" applyProtection="1">
      <alignment horizontal="center" vertical="center"/>
      <protection hidden="1"/>
    </xf>
    <xf numFmtId="176" fontId="24" fillId="3" borderId="4" xfId="0" applyNumberFormat="1" applyFont="1" applyFill="1" applyBorder="1" applyAlignment="1" applyProtection="1">
      <alignment horizontal="center" vertical="center"/>
      <protection hidden="1"/>
    </xf>
    <xf numFmtId="176" fontId="24" fillId="3" borderId="9" xfId="0" applyNumberFormat="1" applyFont="1" applyFill="1" applyBorder="1" applyAlignment="1" applyProtection="1">
      <alignment horizontal="center" vertical="center"/>
      <protection hidden="1"/>
    </xf>
    <xf numFmtId="0" fontId="61" fillId="0" borderId="12" xfId="0" applyFont="1" applyBorder="1" applyAlignment="1" applyProtection="1">
      <alignment horizontal="center" vertical="center"/>
      <protection hidden="1"/>
    </xf>
    <xf numFmtId="0" fontId="61" fillId="0" borderId="10" xfId="0" applyFont="1" applyBorder="1" applyAlignment="1" applyProtection="1">
      <alignment horizontal="center" vertical="center"/>
      <protection hidden="1"/>
    </xf>
    <xf numFmtId="0" fontId="5" fillId="2" borderId="2" xfId="0" applyFont="1" applyFill="1" applyBorder="1" applyAlignment="1">
      <alignment horizontal="left" vertical="top" wrapText="1"/>
    </xf>
    <xf numFmtId="0" fontId="5" fillId="2" borderId="3" xfId="0" applyFont="1" applyFill="1" applyBorder="1" applyAlignment="1">
      <alignment horizontal="left" vertical="top" wrapText="1"/>
    </xf>
    <xf numFmtId="0" fontId="5" fillId="2" borderId="4" xfId="0" applyFont="1" applyFill="1" applyBorder="1" applyAlignment="1">
      <alignment horizontal="left" vertical="top" wrapText="1"/>
    </xf>
    <xf numFmtId="0" fontId="58" fillId="2" borderId="5" xfId="0" applyFont="1" applyFill="1" applyBorder="1" applyAlignment="1" applyProtection="1">
      <alignment horizontal="center" vertical="center" shrinkToFit="1"/>
      <protection hidden="1"/>
    </xf>
    <xf numFmtId="0" fontId="58" fillId="2" borderId="0" xfId="0" applyFont="1" applyFill="1" applyAlignment="1" applyProtection="1">
      <alignment horizontal="center" vertical="center" shrinkToFit="1"/>
      <protection hidden="1"/>
    </xf>
    <xf numFmtId="0" fontId="58" fillId="2" borderId="6" xfId="0" applyFont="1" applyFill="1" applyBorder="1" applyAlignment="1" applyProtection="1">
      <alignment horizontal="center" vertical="center" shrinkToFit="1"/>
      <protection hidden="1"/>
    </xf>
    <xf numFmtId="0" fontId="58" fillId="2" borderId="7" xfId="0" applyFont="1" applyFill="1" applyBorder="1" applyAlignment="1" applyProtection="1">
      <alignment horizontal="center" vertical="center" shrinkToFit="1"/>
      <protection hidden="1"/>
    </xf>
    <xf numFmtId="0" fontId="58" fillId="2" borderId="8" xfId="0" applyFont="1" applyFill="1" applyBorder="1" applyAlignment="1" applyProtection="1">
      <alignment horizontal="center" vertical="center" shrinkToFit="1"/>
      <protection hidden="1"/>
    </xf>
    <xf numFmtId="0" fontId="58" fillId="2" borderId="9" xfId="0" applyFont="1" applyFill="1" applyBorder="1" applyAlignment="1" applyProtection="1">
      <alignment horizontal="center" vertical="center" shrinkToFit="1"/>
      <protection hidden="1"/>
    </xf>
    <xf numFmtId="0" fontId="7" fillId="0" borderId="49" xfId="0" applyFont="1" applyBorder="1" applyAlignment="1">
      <alignment horizontal="distributed" vertical="center"/>
    </xf>
    <xf numFmtId="0" fontId="7" fillId="0" borderId="10" xfId="0" applyFont="1" applyBorder="1" applyAlignment="1">
      <alignment horizontal="distributed" vertical="center"/>
    </xf>
    <xf numFmtId="176" fontId="55" fillId="0" borderId="122" xfId="0" applyNumberFormat="1" applyFont="1" applyBorder="1" applyAlignment="1">
      <alignment horizontal="center" vertical="center" wrapText="1"/>
    </xf>
    <xf numFmtId="176" fontId="55" fillId="0" borderId="13" xfId="0" applyNumberFormat="1" applyFont="1" applyBorder="1" applyAlignment="1">
      <alignment horizontal="center" vertical="center" wrapText="1"/>
    </xf>
    <xf numFmtId="176" fontId="55" fillId="0" borderId="10" xfId="0" applyNumberFormat="1" applyFont="1" applyBorder="1" applyAlignment="1">
      <alignment horizontal="center" vertical="center" wrapText="1"/>
    </xf>
    <xf numFmtId="176" fontId="53" fillId="0" borderId="12" xfId="0" applyNumberFormat="1" applyFont="1" applyBorder="1" applyAlignment="1">
      <alignment horizontal="center" vertical="center" wrapText="1"/>
    </xf>
    <xf numFmtId="176" fontId="53" fillId="0" borderId="13" xfId="0" applyNumberFormat="1" applyFont="1" applyBorder="1" applyAlignment="1">
      <alignment horizontal="center" vertical="center" wrapText="1"/>
    </xf>
    <xf numFmtId="176" fontId="53" fillId="0" borderId="10" xfId="0" applyNumberFormat="1" applyFont="1" applyBorder="1" applyAlignment="1">
      <alignment horizontal="center" vertical="center" wrapText="1"/>
    </xf>
    <xf numFmtId="0" fontId="53" fillId="0" borderId="7" xfId="0" applyFont="1" applyBorder="1" applyAlignment="1">
      <alignment horizontal="center" vertical="center" wrapText="1"/>
    </xf>
    <xf numFmtId="0" fontId="53" fillId="0" borderId="8" xfId="0" applyFont="1" applyBorder="1" applyAlignment="1">
      <alignment horizontal="center" vertical="center" wrapText="1"/>
    </xf>
    <xf numFmtId="0" fontId="53" fillId="0" borderId="9" xfId="0" applyFont="1" applyBorder="1" applyAlignment="1">
      <alignment horizontal="center" vertical="center" wrapText="1"/>
    </xf>
    <xf numFmtId="176" fontId="56" fillId="0" borderId="12" xfId="0" applyNumberFormat="1" applyFont="1" applyBorder="1" applyAlignment="1">
      <alignment horizontal="center" vertical="center" wrapText="1"/>
    </xf>
    <xf numFmtId="176" fontId="56" fillId="0" borderId="13" xfId="0" applyNumberFormat="1" applyFont="1" applyBorder="1" applyAlignment="1">
      <alignment horizontal="center" vertical="center" wrapText="1"/>
    </xf>
    <xf numFmtId="176" fontId="56" fillId="0" borderId="10" xfId="0" applyNumberFormat="1" applyFont="1" applyBorder="1" applyAlignment="1">
      <alignment horizontal="center" vertical="center" wrapText="1"/>
    </xf>
    <xf numFmtId="0" fontId="33" fillId="0" borderId="1" xfId="0" applyFont="1" applyBorder="1" applyAlignment="1">
      <alignment horizontal="distributed" vertical="center" shrinkToFit="1"/>
    </xf>
    <xf numFmtId="0" fontId="36" fillId="0" borderId="15" xfId="0" applyFont="1" applyBorder="1" applyAlignment="1">
      <alignment horizontal="center" vertical="center"/>
    </xf>
    <xf numFmtId="0" fontId="36" fillId="0" borderId="11" xfId="0" applyFont="1" applyBorder="1" applyAlignment="1">
      <alignment horizontal="center" vertical="center"/>
    </xf>
    <xf numFmtId="0" fontId="40" fillId="0" borderId="1" xfId="0" applyFont="1" applyBorder="1" applyAlignment="1">
      <alignment horizontal="distributed" vertical="center" wrapText="1" shrinkToFit="1"/>
    </xf>
    <xf numFmtId="0" fontId="34" fillId="0" borderId="0" xfId="0" applyFont="1" applyAlignment="1" applyProtection="1">
      <alignment horizontal="center" vertical="center"/>
      <protection hidden="1"/>
    </xf>
    <xf numFmtId="0" fontId="36" fillId="10" borderId="55" xfId="0" applyFont="1" applyFill="1" applyBorder="1" applyAlignment="1">
      <alignment horizontal="center" vertical="center" wrapText="1"/>
    </xf>
    <xf numFmtId="0" fontId="36" fillId="10" borderId="60" xfId="0" applyFont="1" applyFill="1" applyBorder="1" applyAlignment="1">
      <alignment horizontal="center" vertical="center" wrapText="1"/>
    </xf>
    <xf numFmtId="0" fontId="32" fillId="0" borderId="56" xfId="0" applyFont="1" applyBorder="1" applyAlignment="1">
      <alignment horizontal="center" vertical="center"/>
    </xf>
    <xf numFmtId="0" fontId="32" fillId="0" borderId="57" xfId="0" applyFont="1" applyBorder="1" applyAlignment="1">
      <alignment horizontal="center" vertical="center"/>
    </xf>
    <xf numFmtId="0" fontId="37" fillId="3" borderId="57" xfId="0" applyFont="1" applyFill="1" applyBorder="1" applyAlignment="1" applyProtection="1">
      <alignment horizontal="center" vertical="center" shrinkToFit="1"/>
      <protection hidden="1"/>
    </xf>
    <xf numFmtId="0" fontId="37" fillId="3" borderId="58" xfId="0" applyFont="1" applyFill="1" applyBorder="1" applyAlignment="1" applyProtection="1">
      <alignment horizontal="center" vertical="center" shrinkToFit="1"/>
      <protection hidden="1"/>
    </xf>
    <xf numFmtId="0" fontId="32" fillId="0" borderId="56" xfId="0" applyFont="1" applyBorder="1" applyAlignment="1">
      <alignment horizontal="left" vertical="center"/>
    </xf>
    <xf numFmtId="0" fontId="32" fillId="0" borderId="57" xfId="0" applyFont="1" applyBorder="1" applyAlignment="1">
      <alignment horizontal="left" vertical="center"/>
    </xf>
    <xf numFmtId="0" fontId="32" fillId="0" borderId="57" xfId="0" applyFont="1" applyBorder="1" applyAlignment="1">
      <alignment horizontal="right" vertical="center"/>
    </xf>
    <xf numFmtId="0" fontId="32" fillId="0" borderId="59" xfId="0" applyFont="1" applyBorder="1" applyAlignment="1">
      <alignment horizontal="right" vertical="center"/>
    </xf>
    <xf numFmtId="0" fontId="38" fillId="3" borderId="61" xfId="0" applyFont="1" applyFill="1" applyBorder="1" applyAlignment="1" applyProtection="1">
      <alignment horizontal="center" vertical="center" shrinkToFit="1"/>
      <protection hidden="1"/>
    </xf>
    <xf numFmtId="0" fontId="38" fillId="3" borderId="62" xfId="0" applyFont="1" applyFill="1" applyBorder="1" applyAlignment="1" applyProtection="1">
      <alignment horizontal="center" vertical="center" shrinkToFit="1"/>
      <protection hidden="1"/>
    </xf>
    <xf numFmtId="0" fontId="38" fillId="3" borderId="63" xfId="0" applyFont="1" applyFill="1" applyBorder="1" applyAlignment="1" applyProtection="1">
      <alignment horizontal="center" vertical="center" shrinkToFit="1"/>
      <protection hidden="1"/>
    </xf>
    <xf numFmtId="176" fontId="47" fillId="0" borderId="61" xfId="0" applyNumberFormat="1" applyFont="1" applyBorder="1" applyAlignment="1" applyProtection="1">
      <alignment horizontal="center" vertical="center" shrinkToFit="1"/>
      <protection hidden="1"/>
    </xf>
    <xf numFmtId="176" fontId="47" fillId="0" borderId="62" xfId="0" applyNumberFormat="1" applyFont="1" applyBorder="1" applyAlignment="1" applyProtection="1">
      <alignment horizontal="center" vertical="center" shrinkToFit="1"/>
      <protection hidden="1"/>
    </xf>
    <xf numFmtId="176" fontId="47" fillId="0" borderId="64" xfId="0" applyNumberFormat="1" applyFont="1" applyBorder="1" applyAlignment="1" applyProtection="1">
      <alignment horizontal="center" vertical="center" shrinkToFit="1"/>
      <protection hidden="1"/>
    </xf>
    <xf numFmtId="0" fontId="36" fillId="10" borderId="38" xfId="0" applyFont="1" applyFill="1" applyBorder="1" applyAlignment="1">
      <alignment horizontal="center" vertical="center" wrapText="1"/>
    </xf>
    <xf numFmtId="0" fontId="36" fillId="10" borderId="39" xfId="0" applyFont="1" applyFill="1" applyBorder="1" applyAlignment="1">
      <alignment horizontal="center" vertical="center" wrapText="1"/>
    </xf>
    <xf numFmtId="0" fontId="36" fillId="10" borderId="40" xfId="0" applyFont="1" applyFill="1" applyBorder="1" applyAlignment="1">
      <alignment horizontal="center" vertical="center" wrapText="1"/>
    </xf>
    <xf numFmtId="0" fontId="33" fillId="0" borderId="65" xfId="0" applyFont="1" applyBorder="1" applyAlignment="1">
      <alignment horizontal="distributed" vertical="center" shrinkToFit="1"/>
    </xf>
    <xf numFmtId="0" fontId="40" fillId="0" borderId="65" xfId="0" applyFont="1" applyBorder="1" applyAlignment="1">
      <alignment horizontal="distributed" vertical="center" wrapText="1" shrinkToFit="1"/>
    </xf>
    <xf numFmtId="0" fontId="36" fillId="9" borderId="58" xfId="0" applyFont="1" applyFill="1" applyBorder="1" applyAlignment="1">
      <alignment horizontal="center" vertical="center" wrapText="1"/>
    </xf>
    <xf numFmtId="0" fontId="36" fillId="9" borderId="65" xfId="0" applyFont="1" applyFill="1" applyBorder="1" applyAlignment="1">
      <alignment horizontal="center" vertical="center" wrapText="1"/>
    </xf>
    <xf numFmtId="0" fontId="36" fillId="9" borderId="113" xfId="0" applyFont="1" applyFill="1" applyBorder="1" applyAlignment="1">
      <alignment horizontal="center" vertical="center" wrapText="1"/>
    </xf>
    <xf numFmtId="0" fontId="36" fillId="0" borderId="66" xfId="0" applyFont="1" applyBorder="1" applyAlignment="1">
      <alignment horizontal="center" vertical="center"/>
    </xf>
    <xf numFmtId="0" fontId="36" fillId="0" borderId="41" xfId="0" applyFont="1" applyBorder="1" applyAlignment="1">
      <alignment horizontal="center" vertical="center"/>
    </xf>
    <xf numFmtId="0" fontId="36" fillId="0" borderId="68" xfId="0" applyFont="1" applyBorder="1" applyAlignment="1">
      <alignment horizontal="center" vertical="center"/>
    </xf>
    <xf numFmtId="0" fontId="36" fillId="0" borderId="75" xfId="0" applyFont="1" applyBorder="1" applyAlignment="1">
      <alignment horizontal="center" vertical="center"/>
    </xf>
    <xf numFmtId="0" fontId="36" fillId="0" borderId="73" xfId="0" applyFont="1" applyBorder="1" applyAlignment="1">
      <alignment horizontal="center" vertical="center"/>
    </xf>
    <xf numFmtId="0" fontId="36" fillId="0" borderId="74" xfId="0" applyFont="1" applyBorder="1" applyAlignment="1">
      <alignment horizontal="center" vertical="center"/>
    </xf>
    <xf numFmtId="176" fontId="45" fillId="3" borderId="69" xfId="0" applyNumberFormat="1" applyFont="1" applyFill="1" applyBorder="1" applyAlignment="1" applyProtection="1">
      <alignment horizontal="center" vertical="center"/>
      <protection hidden="1"/>
    </xf>
    <xf numFmtId="176" fontId="45" fillId="3" borderId="76" xfId="0" applyNumberFormat="1" applyFont="1" applyFill="1" applyBorder="1" applyAlignment="1" applyProtection="1">
      <alignment horizontal="center" vertical="center"/>
      <protection hidden="1"/>
    </xf>
    <xf numFmtId="176" fontId="43" fillId="3" borderId="111" xfId="0" applyNumberFormat="1" applyFont="1" applyFill="1" applyBorder="1" applyAlignment="1" applyProtection="1">
      <alignment horizontal="center" vertical="center"/>
      <protection hidden="1"/>
    </xf>
    <xf numFmtId="176" fontId="43" fillId="3" borderId="112" xfId="0" applyNumberFormat="1" applyFont="1" applyFill="1" applyBorder="1" applyAlignment="1" applyProtection="1">
      <alignment horizontal="center" vertical="center"/>
      <protection hidden="1"/>
    </xf>
    <xf numFmtId="176" fontId="39" fillId="3" borderId="81" xfId="0" applyNumberFormat="1" applyFont="1" applyFill="1" applyBorder="1" applyAlignment="1" applyProtection="1">
      <alignment horizontal="center" vertical="center"/>
      <protection hidden="1"/>
    </xf>
    <xf numFmtId="176" fontId="39" fillId="3" borderId="87" xfId="0" applyNumberFormat="1" applyFont="1" applyFill="1" applyBorder="1" applyAlignment="1" applyProtection="1">
      <alignment horizontal="center" vertical="center"/>
      <protection hidden="1"/>
    </xf>
    <xf numFmtId="176" fontId="39" fillId="3" borderId="82" xfId="0" applyNumberFormat="1" applyFont="1" applyFill="1" applyBorder="1" applyAlignment="1" applyProtection="1">
      <alignment horizontal="center" vertical="center"/>
      <protection hidden="1"/>
    </xf>
    <xf numFmtId="176" fontId="39" fillId="3" borderId="88" xfId="0" applyNumberFormat="1" applyFont="1" applyFill="1" applyBorder="1" applyAlignment="1" applyProtection="1">
      <alignment horizontal="center" vertical="center"/>
      <protection hidden="1"/>
    </xf>
    <xf numFmtId="0" fontId="36" fillId="0" borderId="67" xfId="0" applyFont="1" applyBorder="1" applyAlignment="1">
      <alignment horizontal="center" vertical="center" wrapText="1"/>
    </xf>
    <xf numFmtId="0" fontId="36" fillId="0" borderId="41" xfId="0" applyFont="1" applyBorder="1" applyAlignment="1">
      <alignment horizontal="center" vertical="center" wrapText="1"/>
    </xf>
    <xf numFmtId="0" fontId="36" fillId="0" borderId="68" xfId="0" applyFont="1" applyBorder="1" applyAlignment="1">
      <alignment horizontal="center" vertical="center" wrapText="1"/>
    </xf>
    <xf numFmtId="0" fontId="36" fillId="0" borderId="72" xfId="0" applyFont="1" applyBorder="1" applyAlignment="1">
      <alignment horizontal="center" vertical="center" wrapText="1"/>
    </xf>
    <xf numFmtId="0" fontId="36" fillId="0" borderId="73" xfId="0" applyFont="1" applyBorder="1" applyAlignment="1">
      <alignment horizontal="center" vertical="center" wrapText="1"/>
    </xf>
    <xf numFmtId="0" fontId="36" fillId="0" borderId="74" xfId="0" applyFont="1" applyBorder="1" applyAlignment="1">
      <alignment horizontal="center" vertical="center" wrapText="1"/>
    </xf>
    <xf numFmtId="176" fontId="45" fillId="3" borderId="69" xfId="0" applyNumberFormat="1" applyFont="1" applyFill="1" applyBorder="1" applyAlignment="1" applyProtection="1">
      <alignment horizontal="center" vertical="center" wrapText="1"/>
      <protection hidden="1"/>
    </xf>
    <xf numFmtId="176" fontId="45" fillId="3" borderId="76" xfId="0" applyNumberFormat="1" applyFont="1" applyFill="1" applyBorder="1" applyAlignment="1" applyProtection="1">
      <alignment horizontal="center" vertical="center" wrapText="1"/>
      <protection hidden="1"/>
    </xf>
    <xf numFmtId="0" fontId="52" fillId="0" borderId="91" xfId="0" applyFont="1" applyBorder="1" applyAlignment="1" applyProtection="1">
      <alignment horizontal="left" vertical="top" wrapText="1"/>
      <protection locked="0"/>
    </xf>
    <xf numFmtId="0" fontId="52" fillId="0" borderId="3" xfId="0" applyFont="1" applyBorder="1" applyAlignment="1" applyProtection="1">
      <alignment horizontal="left" vertical="top" wrapText="1"/>
      <protection locked="0"/>
    </xf>
    <xf numFmtId="0" fontId="52" fillId="0" borderId="92" xfId="0" applyFont="1" applyBorder="1" applyAlignment="1" applyProtection="1">
      <alignment horizontal="left" vertical="top" wrapText="1"/>
      <protection locked="0"/>
    </xf>
    <xf numFmtId="0" fontId="52" fillId="0" borderId="93" xfId="0" applyFont="1" applyBorder="1" applyAlignment="1" applyProtection="1">
      <alignment horizontal="left" vertical="top" wrapText="1"/>
      <protection locked="0"/>
    </xf>
    <xf numFmtId="0" fontId="52" fillId="0" borderId="0" xfId="0" applyFont="1" applyAlignment="1" applyProtection="1">
      <alignment horizontal="left" vertical="top" wrapText="1"/>
      <protection locked="0"/>
    </xf>
    <xf numFmtId="0" fontId="52" fillId="0" borderId="71" xfId="0" applyFont="1" applyBorder="1" applyAlignment="1" applyProtection="1">
      <alignment horizontal="left" vertical="top" wrapText="1"/>
      <protection locked="0"/>
    </xf>
    <xf numFmtId="0" fontId="52" fillId="0" borderId="94" xfId="0" applyFont="1" applyBorder="1" applyAlignment="1" applyProtection="1">
      <alignment horizontal="left" vertical="top" wrapText="1"/>
      <protection locked="0"/>
    </xf>
    <xf numFmtId="0" fontId="52" fillId="0" borderId="8" xfId="0" applyFont="1" applyBorder="1" applyAlignment="1" applyProtection="1">
      <alignment horizontal="left" vertical="top" wrapText="1"/>
      <protection locked="0"/>
    </xf>
    <xf numFmtId="0" fontId="52" fillId="0" borderId="95" xfId="0" applyFont="1" applyBorder="1" applyAlignment="1" applyProtection="1">
      <alignment horizontal="left" vertical="top" wrapText="1"/>
      <protection locked="0"/>
    </xf>
    <xf numFmtId="0" fontId="52" fillId="0" borderId="3" xfId="0" applyFont="1" applyBorder="1" applyAlignment="1" applyProtection="1">
      <alignment horizontal="left" vertical="top"/>
      <protection locked="0"/>
    </xf>
    <xf numFmtId="0" fontId="52" fillId="0" borderId="92" xfId="0" applyFont="1" applyBorder="1" applyAlignment="1" applyProtection="1">
      <alignment horizontal="left" vertical="top"/>
      <protection locked="0"/>
    </xf>
    <xf numFmtId="0" fontId="52" fillId="0" borderId="0" xfId="0" applyFont="1" applyAlignment="1" applyProtection="1">
      <alignment horizontal="left" vertical="top"/>
      <protection locked="0"/>
    </xf>
    <xf numFmtId="0" fontId="52" fillId="0" borderId="71" xfId="0" applyFont="1" applyBorder="1" applyAlignment="1" applyProtection="1">
      <alignment horizontal="left" vertical="top"/>
      <protection locked="0"/>
    </xf>
    <xf numFmtId="0" fontId="52" fillId="0" borderId="8" xfId="0" applyFont="1" applyBorder="1" applyAlignment="1" applyProtection="1">
      <alignment horizontal="left" vertical="top"/>
      <protection locked="0"/>
    </xf>
    <xf numFmtId="0" fontId="52" fillId="0" borderId="95" xfId="0" applyFont="1" applyBorder="1" applyAlignment="1" applyProtection="1">
      <alignment horizontal="left" vertical="top"/>
      <protection locked="0"/>
    </xf>
    <xf numFmtId="0" fontId="36" fillId="10" borderId="38" xfId="0" applyFont="1" applyFill="1" applyBorder="1" applyAlignment="1">
      <alignment horizontal="center" vertical="center"/>
    </xf>
    <xf numFmtId="0" fontId="36" fillId="10" borderId="39" xfId="0" applyFont="1" applyFill="1" applyBorder="1" applyAlignment="1">
      <alignment horizontal="center" vertical="center"/>
    </xf>
    <xf numFmtId="0" fontId="36" fillId="10" borderId="40" xfId="0" applyFont="1" applyFill="1" applyBorder="1" applyAlignment="1">
      <alignment horizontal="center" vertical="center"/>
    </xf>
    <xf numFmtId="0" fontId="36" fillId="11" borderId="90" xfId="0" applyFont="1" applyFill="1" applyBorder="1" applyAlignment="1">
      <alignment horizontal="center" vertical="center"/>
    </xf>
    <xf numFmtId="0" fontId="0" fillId="11" borderId="57" xfId="0" applyFill="1" applyBorder="1">
      <alignment vertical="center"/>
    </xf>
    <xf numFmtId="0" fontId="0" fillId="11" borderId="59" xfId="0" applyFill="1" applyBorder="1">
      <alignment vertical="center"/>
    </xf>
    <xf numFmtId="0" fontId="36" fillId="11" borderId="90" xfId="0" applyFont="1" applyFill="1" applyBorder="1" applyAlignment="1">
      <alignment horizontal="center" vertical="center" wrapText="1"/>
    </xf>
    <xf numFmtId="0" fontId="52" fillId="0" borderId="72" xfId="0" applyFont="1" applyBorder="1" applyAlignment="1" applyProtection="1">
      <alignment horizontal="left" vertical="top" wrapText="1"/>
      <protection locked="0"/>
    </xf>
    <xf numFmtId="0" fontId="52" fillId="0" borderId="73" xfId="0" applyFont="1" applyBorder="1" applyAlignment="1" applyProtection="1">
      <alignment horizontal="left" vertical="top" wrapText="1"/>
      <protection locked="0"/>
    </xf>
    <xf numFmtId="0" fontId="52" fillId="0" borderId="77" xfId="0" applyFont="1" applyBorder="1" applyAlignment="1" applyProtection="1">
      <alignment horizontal="left" vertical="top" wrapText="1"/>
      <protection locked="0"/>
    </xf>
    <xf numFmtId="0" fontId="52" fillId="0" borderId="93" xfId="0" applyFont="1" applyBorder="1" applyAlignment="1" applyProtection="1">
      <alignment horizontal="left" vertical="top"/>
      <protection locked="0"/>
    </xf>
    <xf numFmtId="0" fontId="52" fillId="0" borderId="72" xfId="0" applyFont="1" applyBorder="1" applyAlignment="1" applyProtection="1">
      <alignment horizontal="left" vertical="top"/>
      <protection locked="0"/>
    </xf>
    <xf numFmtId="0" fontId="52" fillId="0" borderId="73" xfId="0" applyFont="1" applyBorder="1" applyAlignment="1" applyProtection="1">
      <alignment horizontal="left" vertical="top"/>
      <protection locked="0"/>
    </xf>
    <xf numFmtId="0" fontId="52" fillId="0" borderId="77" xfId="0" applyFont="1" applyBorder="1" applyAlignment="1" applyProtection="1">
      <alignment horizontal="left" vertical="top"/>
      <protection locked="0"/>
    </xf>
    <xf numFmtId="0" fontId="36" fillId="11" borderId="57" xfId="0" applyFont="1" applyFill="1" applyBorder="1" applyAlignment="1">
      <alignment horizontal="left" vertical="center" wrapText="1"/>
    </xf>
    <xf numFmtId="0" fontId="0" fillId="0" borderId="57" xfId="0" applyBorder="1" applyAlignment="1">
      <alignment horizontal="left" vertical="center"/>
    </xf>
    <xf numFmtId="0" fontId="36" fillId="11" borderId="3" xfId="0" applyFont="1" applyFill="1" applyBorder="1" applyAlignment="1">
      <alignment horizontal="left" vertical="center" wrapText="1"/>
    </xf>
    <xf numFmtId="0" fontId="36" fillId="11" borderId="8" xfId="0" applyFont="1" applyFill="1" applyBorder="1" applyAlignment="1">
      <alignment horizontal="left" vertical="center" wrapText="1"/>
    </xf>
    <xf numFmtId="0" fontId="36" fillId="11" borderId="4" xfId="0" applyFont="1" applyFill="1" applyBorder="1" applyAlignment="1">
      <alignment horizontal="center" vertical="center" textRotation="255" wrapText="1"/>
    </xf>
    <xf numFmtId="0" fontId="0" fillId="0" borderId="74" xfId="0" applyBorder="1">
      <alignment vertical="center"/>
    </xf>
    <xf numFmtId="0" fontId="36" fillId="12" borderId="12" xfId="0" applyFont="1" applyFill="1" applyBorder="1" applyAlignment="1">
      <alignment horizontal="center" vertical="center"/>
    </xf>
    <xf numFmtId="0" fontId="0" fillId="12" borderId="13" xfId="0" applyFill="1" applyBorder="1" applyAlignment="1">
      <alignment horizontal="center" vertical="center"/>
    </xf>
    <xf numFmtId="0" fontId="0" fillId="12" borderId="96" xfId="0" applyFill="1" applyBorder="1" applyAlignment="1">
      <alignment horizontal="center" vertical="center"/>
    </xf>
    <xf numFmtId="0" fontId="36" fillId="12" borderId="49" xfId="0" applyFont="1" applyFill="1" applyBorder="1" applyAlignment="1">
      <alignment horizontal="center" vertical="center"/>
    </xf>
    <xf numFmtId="0" fontId="0" fillId="12" borderId="89" xfId="0" applyFill="1" applyBorder="1" applyAlignment="1">
      <alignment horizontal="center" vertical="center"/>
    </xf>
    <xf numFmtId="0" fontId="41" fillId="0" borderId="42" xfId="0" applyFont="1" applyBorder="1" applyAlignment="1" applyProtection="1">
      <alignment horizontal="left" vertical="center" shrinkToFit="1"/>
      <protection locked="0"/>
    </xf>
    <xf numFmtId="0" fontId="0" fillId="0" borderId="43" xfId="0" applyBorder="1" applyAlignment="1" applyProtection="1">
      <alignment horizontal="left" vertical="center" shrinkToFit="1"/>
      <protection locked="0"/>
    </xf>
    <xf numFmtId="0" fontId="0" fillId="0" borderId="97" xfId="0" applyBorder="1" applyAlignment="1" applyProtection="1">
      <alignment horizontal="left" vertical="center" shrinkToFit="1"/>
      <protection locked="0"/>
    </xf>
    <xf numFmtId="0" fontId="41" fillId="0" borderId="98" xfId="0" applyFont="1" applyBorder="1" applyAlignment="1" applyProtection="1">
      <alignment horizontal="left" vertical="center" shrinkToFit="1"/>
      <protection locked="0"/>
    </xf>
    <xf numFmtId="14" fontId="41" fillId="0" borderId="98" xfId="0" applyNumberFormat="1" applyFont="1" applyBorder="1" applyAlignment="1" applyProtection="1">
      <alignment horizontal="left" vertical="center" shrinkToFit="1"/>
      <protection locked="0"/>
    </xf>
    <xf numFmtId="0" fontId="0" fillId="0" borderId="99" xfId="0" applyBorder="1" applyAlignment="1" applyProtection="1">
      <alignment horizontal="left" vertical="center" shrinkToFit="1"/>
      <protection locked="0"/>
    </xf>
    <xf numFmtId="0" fontId="46" fillId="0" borderId="93" xfId="0" applyFont="1" applyBorder="1" applyAlignment="1" applyProtection="1">
      <alignment horizontal="left" vertical="top" wrapText="1"/>
      <protection locked="0"/>
    </xf>
    <xf numFmtId="0" fontId="46" fillId="0" borderId="0" xfId="0" applyFont="1" applyAlignment="1" applyProtection="1">
      <alignment horizontal="left" vertical="top" wrapText="1"/>
      <protection locked="0"/>
    </xf>
    <xf numFmtId="0" fontId="46" fillId="0" borderId="71" xfId="0" applyFont="1" applyBorder="1" applyAlignment="1" applyProtection="1">
      <alignment horizontal="left" vertical="top" wrapText="1"/>
      <protection locked="0"/>
    </xf>
    <xf numFmtId="0" fontId="46" fillId="0" borderId="72" xfId="0" applyFont="1" applyBorder="1" applyAlignment="1" applyProtection="1">
      <alignment horizontal="left" vertical="top" wrapText="1"/>
      <protection locked="0"/>
    </xf>
    <xf numFmtId="0" fontId="46" fillId="0" borderId="73" xfId="0" applyFont="1" applyBorder="1" applyAlignment="1" applyProtection="1">
      <alignment horizontal="left" vertical="top" wrapText="1"/>
      <protection locked="0"/>
    </xf>
    <xf numFmtId="0" fontId="46" fillId="0" borderId="77" xfId="0" applyFont="1" applyBorder="1" applyAlignment="1" applyProtection="1">
      <alignment horizontal="left" vertical="top" wrapText="1"/>
      <protection locked="0"/>
    </xf>
    <xf numFmtId="0" fontId="41" fillId="0" borderId="100" xfId="0" applyFont="1" applyBorder="1" applyAlignment="1" applyProtection="1">
      <alignment horizontal="left" vertical="center" shrinkToFit="1"/>
      <protection locked="0"/>
    </xf>
    <xf numFmtId="0" fontId="0" fillId="0" borderId="101" xfId="0" applyBorder="1" applyAlignment="1" applyProtection="1">
      <alignment horizontal="left" vertical="center" shrinkToFit="1"/>
      <protection locked="0"/>
    </xf>
    <xf numFmtId="0" fontId="0" fillId="0" borderId="102" xfId="0" applyBorder="1" applyAlignment="1" applyProtection="1">
      <alignment horizontal="left" vertical="center" shrinkToFit="1"/>
      <protection locked="0"/>
    </xf>
    <xf numFmtId="0" fontId="41" fillId="0" borderId="103" xfId="0" applyFont="1" applyBorder="1" applyAlignment="1" applyProtection="1">
      <alignment horizontal="left" vertical="center" shrinkToFit="1"/>
      <protection locked="0"/>
    </xf>
    <xf numFmtId="0" fontId="0" fillId="0" borderId="104" xfId="0" applyBorder="1" applyAlignment="1" applyProtection="1">
      <alignment horizontal="left" vertical="center" shrinkToFit="1"/>
      <protection locked="0"/>
    </xf>
    <xf numFmtId="0" fontId="41" fillId="0" borderId="105" xfId="0" applyFont="1" applyBorder="1" applyAlignment="1" applyProtection="1">
      <alignment horizontal="left" vertical="center" shrinkToFit="1"/>
      <protection locked="0"/>
    </xf>
    <xf numFmtId="0" fontId="0" fillId="0" borderId="106" xfId="0" applyBorder="1" applyAlignment="1" applyProtection="1">
      <alignment horizontal="left" vertical="center" shrinkToFit="1"/>
      <protection locked="0"/>
    </xf>
    <xf numFmtId="0" fontId="0" fillId="0" borderId="107" xfId="0" applyBorder="1" applyAlignment="1" applyProtection="1">
      <alignment horizontal="left" vertical="center" shrinkToFit="1"/>
      <protection locked="0"/>
    </xf>
    <xf numFmtId="0" fontId="41" fillId="0" borderId="108" xfId="0" applyFont="1" applyBorder="1" applyAlignment="1" applyProtection="1">
      <alignment horizontal="left" vertical="center" shrinkToFit="1"/>
      <protection locked="0"/>
    </xf>
    <xf numFmtId="0" fontId="0" fillId="0" borderId="109" xfId="0" applyBorder="1" applyAlignment="1" applyProtection="1">
      <alignment horizontal="left" vertical="center" shrinkToFit="1"/>
      <protection locked="0"/>
    </xf>
    <xf numFmtId="176" fontId="44" fillId="3" borderId="120" xfId="0" applyNumberFormat="1" applyFont="1" applyFill="1" applyBorder="1" applyAlignment="1" applyProtection="1">
      <alignment horizontal="center" vertical="center"/>
      <protection hidden="1"/>
    </xf>
    <xf numFmtId="176" fontId="44" fillId="3" borderId="112" xfId="0" applyNumberFormat="1" applyFont="1" applyFill="1" applyBorder="1" applyAlignment="1" applyProtection="1">
      <alignment horizontal="center" vertical="center"/>
      <protection hidden="1"/>
    </xf>
    <xf numFmtId="176" fontId="44" fillId="3" borderId="121" xfId="0" applyNumberFormat="1" applyFont="1" applyFill="1" applyBorder="1" applyAlignment="1" applyProtection="1">
      <alignment horizontal="center" vertical="center"/>
      <protection hidden="1"/>
    </xf>
    <xf numFmtId="0" fontId="54" fillId="0" borderId="1" xfId="0" applyFont="1" applyBorder="1" applyAlignment="1">
      <alignment horizontal="distributed" vertical="center" shrinkToFit="1"/>
    </xf>
    <xf numFmtId="0" fontId="33" fillId="0" borderId="83" xfId="0" applyFont="1" applyBorder="1" applyAlignment="1">
      <alignment horizontal="distributed" vertical="center" shrinkToFit="1"/>
    </xf>
    <xf numFmtId="0" fontId="36" fillId="10" borderId="61" xfId="0" applyFont="1" applyFill="1" applyBorder="1" applyAlignment="1">
      <alignment horizontal="center" vertical="center" textRotation="255"/>
    </xf>
    <xf numFmtId="0" fontId="36" fillId="10" borderId="62" xfId="0" applyFont="1" applyFill="1" applyBorder="1" applyAlignment="1">
      <alignment horizontal="center" vertical="center" textRotation="255"/>
    </xf>
    <xf numFmtId="0" fontId="36" fillId="10" borderId="64" xfId="0" applyFont="1" applyFill="1" applyBorder="1" applyAlignment="1">
      <alignment horizontal="center" vertical="center" textRotation="255"/>
    </xf>
    <xf numFmtId="176" fontId="36" fillId="10" borderId="90" xfId="0" applyNumberFormat="1" applyFont="1" applyFill="1" applyBorder="1" applyAlignment="1">
      <alignment horizontal="center" vertical="center" wrapText="1"/>
    </xf>
    <xf numFmtId="176" fontId="36" fillId="10" borderId="57" xfId="0" applyNumberFormat="1" applyFont="1" applyFill="1" applyBorder="1" applyAlignment="1">
      <alignment horizontal="center" vertical="center" wrapText="1"/>
    </xf>
    <xf numFmtId="176" fontId="36" fillId="10" borderId="59" xfId="0" applyNumberFormat="1" applyFont="1" applyFill="1" applyBorder="1" applyAlignment="1">
      <alignment horizontal="center" vertical="center" wrapText="1"/>
    </xf>
    <xf numFmtId="176" fontId="53" fillId="0" borderId="2" xfId="0" applyNumberFormat="1" applyFont="1" applyBorder="1" applyAlignment="1">
      <alignment horizontal="center" vertical="center" wrapText="1"/>
    </xf>
    <xf numFmtId="176" fontId="53" fillId="0" borderId="3" xfId="0" applyNumberFormat="1" applyFont="1" applyBorder="1" applyAlignment="1">
      <alignment horizontal="center" vertical="center" wrapText="1"/>
    </xf>
    <xf numFmtId="176" fontId="53" fillId="0" borderId="4" xfId="0" applyNumberFormat="1" applyFont="1" applyBorder="1" applyAlignment="1">
      <alignment horizontal="center" vertical="center" wrapText="1"/>
    </xf>
    <xf numFmtId="176" fontId="53" fillId="0" borderId="75" xfId="0" applyNumberFormat="1" applyFont="1" applyBorder="1" applyAlignment="1">
      <alignment horizontal="center" vertical="center" wrapText="1"/>
    </xf>
    <xf numFmtId="176" fontId="53" fillId="0" borderId="73" xfId="0" applyNumberFormat="1" applyFont="1" applyBorder="1" applyAlignment="1">
      <alignment horizontal="center" vertical="center" wrapText="1"/>
    </xf>
    <xf numFmtId="176" fontId="53" fillId="0" borderId="74" xfId="0" applyNumberFormat="1" applyFont="1" applyBorder="1" applyAlignment="1">
      <alignment horizontal="center" vertical="center" wrapText="1"/>
    </xf>
    <xf numFmtId="176" fontId="55" fillId="0" borderId="123" xfId="0" applyNumberFormat="1" applyFont="1" applyBorder="1" applyAlignment="1">
      <alignment horizontal="center" vertical="center" wrapText="1"/>
    </xf>
    <xf numFmtId="176" fontId="55" fillId="0" borderId="62" xfId="0" applyNumberFormat="1" applyFont="1" applyBorder="1" applyAlignment="1">
      <alignment horizontal="center" vertical="center" wrapText="1"/>
    </xf>
    <xf numFmtId="176" fontId="55" fillId="0" borderId="63" xfId="0" applyNumberFormat="1" applyFont="1" applyBorder="1" applyAlignment="1">
      <alignment horizontal="center" vertical="center" wrapText="1"/>
    </xf>
    <xf numFmtId="0" fontId="56" fillId="0" borderId="75" xfId="0" applyFont="1" applyBorder="1" applyAlignment="1">
      <alignment horizontal="center" vertical="center" wrapText="1"/>
    </xf>
    <xf numFmtId="0" fontId="56" fillId="0" borderId="73" xfId="0" applyFont="1" applyBorder="1" applyAlignment="1">
      <alignment horizontal="center" vertical="center" wrapText="1"/>
    </xf>
    <xf numFmtId="0" fontId="56" fillId="0" borderId="74" xfId="0" applyFont="1" applyBorder="1" applyAlignment="1">
      <alignment horizontal="center" vertical="center" wrapText="1"/>
    </xf>
    <xf numFmtId="176" fontId="56" fillId="0" borderId="61" xfId="0" applyNumberFormat="1" applyFont="1" applyBorder="1" applyAlignment="1">
      <alignment horizontal="center" vertical="center" wrapText="1"/>
    </xf>
    <xf numFmtId="176" fontId="56" fillId="0" borderId="62" xfId="0" applyNumberFormat="1" applyFont="1" applyBorder="1" applyAlignment="1">
      <alignment horizontal="center" vertical="center" wrapText="1"/>
    </xf>
    <xf numFmtId="176" fontId="56" fillId="0" borderId="63" xfId="0" applyNumberFormat="1" applyFont="1" applyBorder="1" applyAlignment="1">
      <alignment horizontal="center" vertical="center" wrapText="1"/>
    </xf>
    <xf numFmtId="0" fontId="36" fillId="0" borderId="77" xfId="0" applyFont="1" applyBorder="1" applyAlignment="1">
      <alignment horizontal="center" vertical="center"/>
    </xf>
    <xf numFmtId="176" fontId="39" fillId="3" borderId="41" xfId="0" applyNumberFormat="1" applyFont="1" applyFill="1" applyBorder="1" applyAlignment="1" applyProtection="1">
      <alignment horizontal="center" vertical="center" wrapText="1"/>
      <protection hidden="1"/>
    </xf>
    <xf numFmtId="176" fontId="39" fillId="3" borderId="78" xfId="0" applyNumberFormat="1" applyFont="1" applyFill="1" applyBorder="1" applyAlignment="1" applyProtection="1">
      <alignment horizontal="center" vertical="center" wrapText="1"/>
      <protection hidden="1"/>
    </xf>
    <xf numFmtId="176" fontId="39" fillId="3" borderId="73" xfId="0" applyNumberFormat="1" applyFont="1" applyFill="1" applyBorder="1" applyAlignment="1" applyProtection="1">
      <alignment horizontal="center" vertical="center" wrapText="1"/>
      <protection hidden="1"/>
    </xf>
    <xf numFmtId="176" fontId="39" fillId="3" borderId="84" xfId="0" applyNumberFormat="1" applyFont="1" applyFill="1" applyBorder="1" applyAlignment="1" applyProtection="1">
      <alignment horizontal="center" vertical="center" wrapText="1"/>
      <protection hidden="1"/>
    </xf>
    <xf numFmtId="176" fontId="39" fillId="3" borderId="79" xfId="0" applyNumberFormat="1" applyFont="1" applyFill="1" applyBorder="1" applyAlignment="1" applyProtection="1">
      <alignment horizontal="center" vertical="center"/>
      <protection hidden="1"/>
    </xf>
    <xf numFmtId="176" fontId="39" fillId="3" borderId="78" xfId="0" applyNumberFormat="1" applyFont="1" applyFill="1" applyBorder="1" applyAlignment="1" applyProtection="1">
      <alignment horizontal="center" vertical="center"/>
      <protection hidden="1"/>
    </xf>
    <xf numFmtId="176" fontId="39" fillId="3" borderId="85" xfId="0" applyNumberFormat="1" applyFont="1" applyFill="1" applyBorder="1" applyAlignment="1" applyProtection="1">
      <alignment horizontal="center" vertical="center"/>
      <protection hidden="1"/>
    </xf>
    <xf numFmtId="176" fontId="39" fillId="3" borderId="84" xfId="0" applyNumberFormat="1" applyFont="1" applyFill="1" applyBorder="1" applyAlignment="1" applyProtection="1">
      <alignment horizontal="center" vertical="center"/>
      <protection hidden="1"/>
    </xf>
    <xf numFmtId="176" fontId="39" fillId="3" borderId="68" xfId="0" applyNumberFormat="1" applyFont="1" applyFill="1" applyBorder="1" applyAlignment="1" applyProtection="1">
      <alignment horizontal="center" vertical="center"/>
      <protection hidden="1"/>
    </xf>
    <xf numFmtId="176" fontId="39" fillId="3" borderId="74" xfId="0" applyNumberFormat="1" applyFont="1" applyFill="1" applyBorder="1" applyAlignment="1" applyProtection="1">
      <alignment horizontal="center" vertical="center"/>
      <protection hidden="1"/>
    </xf>
    <xf numFmtId="176" fontId="39" fillId="3" borderId="80" xfId="0" applyNumberFormat="1" applyFont="1" applyFill="1" applyBorder="1" applyAlignment="1" applyProtection="1">
      <alignment horizontal="center" vertical="center"/>
      <protection hidden="1"/>
    </xf>
    <xf numFmtId="176" fontId="39" fillId="3" borderId="86" xfId="0" applyNumberFormat="1" applyFont="1" applyFill="1" applyBorder="1" applyAlignment="1" applyProtection="1">
      <alignment horizontal="center" vertical="center"/>
      <protection hidden="1"/>
    </xf>
    <xf numFmtId="0" fontId="27" fillId="14" borderId="7" xfId="0" applyFont="1" applyFill="1" applyBorder="1" applyAlignment="1">
      <alignment horizontal="center" vertical="center"/>
    </xf>
    <xf numFmtId="0" fontId="27" fillId="14" borderId="8" xfId="0" applyFont="1" applyFill="1" applyBorder="1" applyAlignment="1">
      <alignment horizontal="center" vertical="center"/>
    </xf>
    <xf numFmtId="0" fontId="26" fillId="14" borderId="12" xfId="0" applyFont="1" applyFill="1" applyBorder="1" applyAlignment="1">
      <alignment horizontal="center" vertical="center"/>
    </xf>
    <xf numFmtId="0" fontId="26" fillId="14" borderId="10" xfId="0" applyFont="1" applyFill="1" applyBorder="1" applyAlignment="1">
      <alignment horizontal="center" vertical="center"/>
    </xf>
    <xf numFmtId="0" fontId="26" fillId="14" borderId="1" xfId="0" applyFont="1" applyFill="1" applyBorder="1" applyAlignment="1">
      <alignment horizontal="center" vertical="center"/>
    </xf>
    <xf numFmtId="0" fontId="26" fillId="5" borderId="12" xfId="0" applyFont="1" applyFill="1" applyBorder="1" applyAlignment="1">
      <alignment horizontal="center" vertical="center"/>
    </xf>
    <xf numFmtId="0" fontId="26" fillId="5" borderId="13" xfId="0" applyFont="1" applyFill="1" applyBorder="1" applyAlignment="1">
      <alignment horizontal="center" vertical="center"/>
    </xf>
    <xf numFmtId="0" fontId="29" fillId="0" borderId="1" xfId="0" applyFont="1" applyBorder="1" applyAlignment="1">
      <alignment horizontal="center" vertical="center" wrapText="1"/>
    </xf>
    <xf numFmtId="0" fontId="13" fillId="0" borderId="1" xfId="0" applyFont="1" applyBorder="1" applyAlignment="1">
      <alignment horizontal="center" vertical="center"/>
    </xf>
    <xf numFmtId="0" fontId="30" fillId="0" borderId="1" xfId="0" applyFont="1" applyBorder="1" applyAlignment="1">
      <alignment horizontal="center" vertical="center" wrapText="1"/>
    </xf>
    <xf numFmtId="0" fontId="31" fillId="0" borderId="1" xfId="0" applyFont="1" applyBorder="1" applyAlignment="1">
      <alignment horizontal="center" vertical="center"/>
    </xf>
    <xf numFmtId="0" fontId="26" fillId="5" borderId="7" xfId="0" applyFont="1" applyFill="1" applyBorder="1" applyAlignment="1">
      <alignment horizontal="center" vertical="center"/>
    </xf>
    <xf numFmtId="0" fontId="26" fillId="5" borderId="8" xfId="0" applyFont="1" applyFill="1" applyBorder="1" applyAlignment="1">
      <alignment horizontal="center" vertical="center"/>
    </xf>
    <xf numFmtId="0" fontId="26" fillId="6" borderId="1" xfId="0" applyFont="1" applyFill="1" applyBorder="1" applyAlignment="1">
      <alignment horizontal="center" vertical="center"/>
    </xf>
    <xf numFmtId="0" fontId="26" fillId="17" borderId="1" xfId="0" applyFont="1" applyFill="1" applyBorder="1" applyAlignment="1">
      <alignment horizontal="center" vertical="center"/>
    </xf>
    <xf numFmtId="0" fontId="26" fillId="6" borderId="12" xfId="0" applyFont="1" applyFill="1" applyBorder="1" applyAlignment="1">
      <alignment horizontal="center" vertical="center"/>
    </xf>
    <xf numFmtId="0" fontId="26" fillId="6" borderId="13" xfId="0" applyFont="1" applyFill="1" applyBorder="1" applyAlignment="1">
      <alignment horizontal="center" vertical="center"/>
    </xf>
    <xf numFmtId="0" fontId="26" fillId="6" borderId="10" xfId="0" applyFont="1" applyFill="1" applyBorder="1" applyAlignment="1">
      <alignment horizontal="center" vertical="center"/>
    </xf>
    <xf numFmtId="0" fontId="30" fillId="0" borderId="15" xfId="0" applyFont="1" applyBorder="1" applyAlignment="1">
      <alignment horizontal="center" vertical="center" wrapText="1"/>
    </xf>
    <xf numFmtId="0" fontId="30" fillId="0" borderId="11" xfId="0" applyFont="1" applyBorder="1" applyAlignment="1">
      <alignment horizontal="center" vertical="center" wrapText="1"/>
    </xf>
    <xf numFmtId="0" fontId="26" fillId="5" borderId="10" xfId="0" applyFont="1" applyFill="1" applyBorder="1" applyAlignment="1">
      <alignment horizontal="center" vertical="center"/>
    </xf>
    <xf numFmtId="0" fontId="26" fillId="6" borderId="1" xfId="0" applyFont="1" applyFill="1" applyBorder="1" applyAlignment="1">
      <alignment horizontal="left" vertical="center"/>
    </xf>
    <xf numFmtId="0" fontId="30" fillId="0" borderId="18" xfId="0" applyFont="1" applyBorder="1" applyAlignment="1">
      <alignment horizontal="center" vertical="center" wrapText="1"/>
    </xf>
    <xf numFmtId="0" fontId="26" fillId="17" borderId="12" xfId="0" applyFont="1" applyFill="1" applyBorder="1" applyAlignment="1">
      <alignment horizontal="center" vertical="center"/>
    </xf>
    <xf numFmtId="0" fontId="26" fillId="17" borderId="13" xfId="0" applyFont="1" applyFill="1" applyBorder="1" applyAlignment="1">
      <alignment horizontal="center" vertical="center"/>
    </xf>
    <xf numFmtId="0" fontId="26" fillId="17" borderId="10" xfId="0" applyFont="1" applyFill="1" applyBorder="1" applyAlignment="1">
      <alignment horizontal="center" vertical="center"/>
    </xf>
  </cellXfs>
  <cellStyles count="1">
    <cellStyle name="標準" xfId="0" builtinId="0"/>
  </cellStyles>
  <dxfs count="210">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rgb="FFFF0000"/>
        </patternFill>
      </fill>
    </dxf>
    <dxf>
      <fill>
        <patternFill>
          <bgColor theme="0"/>
        </patternFill>
      </fill>
    </dxf>
    <dxf>
      <fill>
        <patternFill>
          <bgColor rgb="FFFF0000"/>
        </patternFill>
      </fill>
    </dxf>
    <dxf>
      <fill>
        <patternFill patternType="none">
          <bgColor auto="1"/>
        </patternFill>
      </fill>
    </dxf>
    <dxf>
      <fill>
        <patternFill patternType="none">
          <bgColor auto="1"/>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solid">
          <bgColor theme="0"/>
        </patternFill>
      </fill>
    </dxf>
    <dxf>
      <fill>
        <patternFill>
          <bgColor theme="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patternType="none">
          <bgColor auto="1"/>
        </patternFill>
      </fill>
    </dxf>
    <dxf>
      <fill>
        <patternFill>
          <bgColor rgb="FFFF0000"/>
        </patternFill>
      </fill>
    </dxf>
    <dxf>
      <fill>
        <patternFill patternType="solid">
          <bgColor theme="0"/>
        </patternFill>
      </fill>
    </dxf>
    <dxf>
      <fill>
        <patternFill>
          <bgColor rgb="FFFF0000"/>
        </patternFill>
      </fill>
    </dxf>
    <dxf>
      <fill>
        <patternFill>
          <bgColor theme="0"/>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bgColor rgb="FFFF0000"/>
        </patternFill>
      </fill>
    </dxf>
    <dxf>
      <fill>
        <patternFill>
          <bgColor theme="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patternType="none">
          <bgColor auto="1"/>
        </patternFill>
      </fill>
    </dxf>
    <dxf>
      <fill>
        <patternFill>
          <bgColor rgb="FFFF0000"/>
        </patternFill>
      </fill>
    </dxf>
    <dxf>
      <fill>
        <patternFill patternType="none">
          <bgColor auto="1"/>
        </patternFill>
      </fill>
    </dxf>
    <dxf>
      <fill>
        <patternFill>
          <bgColor rgb="FFFF0000"/>
        </patternFill>
      </fill>
    </dxf>
    <dxf>
      <fill>
        <patternFill>
          <bgColor theme="0" tint="-0.499984740745262"/>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bgColor theme="0"/>
        </patternFill>
      </fill>
    </dxf>
    <dxf>
      <fill>
        <patternFill patternType="none">
          <bgColor auto="1"/>
        </patternFill>
      </fill>
    </dxf>
    <dxf>
      <fill>
        <patternFill>
          <bgColor rgb="FFFF0000"/>
        </patternFill>
      </fill>
    </dxf>
    <dxf>
      <fill>
        <patternFill>
          <bgColor rgb="FFFF0000"/>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bgColor rgb="FFFF0000"/>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9" tint="0.59996337778862885"/>
        </patternFill>
      </fill>
    </dxf>
    <dxf>
      <fill>
        <patternFill>
          <bgColor theme="0"/>
        </patternFill>
      </fill>
    </dxf>
    <dxf>
      <fill>
        <patternFill patternType="none">
          <bgColor auto="1"/>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patternType="solid">
          <bgColor rgb="FFFFFFCC"/>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patternType="none">
          <bgColor auto="1"/>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none">
          <bgColor auto="1"/>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patternType="none">
          <bgColor auto="1"/>
        </patternFill>
      </fill>
    </dxf>
    <dxf>
      <fill>
        <patternFill patternType="solid">
          <bgColor rgb="FFFF0000"/>
        </patternFill>
      </fill>
    </dxf>
    <dxf>
      <fill>
        <patternFill patternType="none">
          <bgColor auto="1"/>
        </patternFill>
      </fill>
    </dxf>
    <dxf>
      <fill>
        <patternFill patternType="none">
          <bgColor auto="1"/>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bgColor rgb="FFFF0000"/>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bgColor rgb="FFFF0000"/>
        </patternFill>
      </fill>
    </dxf>
    <dxf>
      <fill>
        <patternFill>
          <bgColor rgb="FFFF0000"/>
        </patternFill>
      </fill>
    </dxf>
    <dxf>
      <fill>
        <patternFill>
          <bgColor rgb="FFFF0000"/>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bgColor rgb="FFFF0000"/>
        </patternFill>
      </fill>
    </dxf>
    <dxf>
      <fill>
        <patternFill>
          <bgColor theme="9" tint="0.59996337778862885"/>
        </patternFill>
      </fill>
    </dxf>
    <dxf>
      <fill>
        <patternFill patternType="none">
          <bgColor auto="1"/>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theme="0"/>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bgColor theme="0"/>
        </patternFill>
      </fill>
    </dxf>
    <dxf>
      <fill>
        <patternFill>
          <bgColor rgb="FFFF0000"/>
        </patternFill>
      </fill>
    </dxf>
    <dxf>
      <fill>
        <patternFill>
          <bgColor rgb="FFFF0000"/>
        </patternFill>
      </fill>
    </dxf>
    <dxf>
      <fill>
        <patternFill patternType="none">
          <bgColor auto="1"/>
        </patternFill>
      </fill>
    </dxf>
    <dxf>
      <fill>
        <patternFill>
          <bgColor theme="9" tint="0.59996337778862885"/>
        </patternFill>
      </fill>
    </dxf>
    <dxf>
      <fill>
        <patternFill>
          <bgColor rgb="FFFF0000"/>
        </patternFill>
      </fill>
    </dxf>
    <dxf>
      <fill>
        <patternFill>
          <bgColor theme="0"/>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bgColor rgb="FFFF0000"/>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bgColor rgb="FFFFFFCC"/>
        </patternFill>
      </fill>
    </dxf>
    <dxf>
      <fill>
        <patternFill patternType="none">
          <bgColor auto="1"/>
        </patternFill>
      </fill>
    </dxf>
    <dxf>
      <fill>
        <patternFill>
          <bgColor rgb="FFFFFFCC"/>
        </patternFill>
      </fill>
    </dxf>
    <dxf>
      <fill>
        <patternFill>
          <bgColor theme="9" tint="0.59996337778862885"/>
        </patternFill>
      </fill>
    </dxf>
    <dxf>
      <fill>
        <patternFill patternType="none">
          <bgColor auto="1"/>
        </patternFill>
      </fill>
    </dxf>
    <dxf>
      <fill>
        <patternFill patternType="none">
          <bgColor auto="1"/>
        </patternFill>
      </fill>
    </dxf>
    <dxf>
      <fill>
        <patternFill patternType="none">
          <bgColor auto="1"/>
        </patternFill>
      </fill>
    </dxf>
    <dxf>
      <fill>
        <patternFill>
          <bgColor rgb="FFFFFFCC"/>
        </patternFill>
      </fill>
    </dxf>
    <dxf>
      <fill>
        <patternFill>
          <bgColor theme="9" tint="0.59996337778862885"/>
        </patternFill>
      </fill>
    </dxf>
    <dxf>
      <fill>
        <patternFill patternType="none">
          <bgColor auto="1"/>
        </patternFill>
      </fill>
    </dxf>
    <dxf>
      <fill>
        <patternFill patternType="none">
          <bgColor auto="1"/>
        </patternFill>
      </fill>
    </dxf>
    <dxf>
      <fill>
        <patternFill>
          <bgColor theme="9" tint="0.59996337778862885"/>
        </patternFill>
      </fill>
    </dxf>
    <dxf>
      <fill>
        <patternFill patternType="none">
          <bgColor auto="1"/>
        </patternFill>
      </fill>
    </dxf>
    <dxf>
      <fill>
        <patternFill>
          <bgColor theme="9" tint="0.59996337778862885"/>
        </patternFill>
      </fill>
    </dxf>
    <dxf>
      <fill>
        <patternFill patternType="none">
          <bgColor auto="1"/>
        </patternFill>
      </fill>
    </dxf>
    <dxf>
      <fill>
        <patternFill patternType="none">
          <bgColor auto="1"/>
        </patternFill>
      </fill>
    </dxf>
    <dxf>
      <fill>
        <patternFill patternType="none">
          <bgColor auto="1"/>
        </patternFill>
      </fill>
    </dxf>
    <dxf>
      <fill>
        <patternFill>
          <bgColor rgb="FFFF0000"/>
        </patternFill>
      </fill>
    </dxf>
    <dxf>
      <fill>
        <patternFill patternType="none">
          <bgColor auto="1"/>
        </patternFill>
      </fill>
    </dxf>
    <dxf>
      <fill>
        <patternFill>
          <bgColor rgb="FFFF0000"/>
        </patternFill>
      </fill>
    </dxf>
    <dxf>
      <fill>
        <patternFill patternType="none">
          <bgColor auto="1"/>
        </patternFill>
      </fill>
    </dxf>
    <dxf>
      <fill>
        <patternFill>
          <bgColor rgb="FFFF0000"/>
        </patternFill>
      </fill>
    </dxf>
    <dxf>
      <fill>
        <patternFill>
          <bgColor rgb="FFFF0000"/>
        </patternFill>
      </fill>
    </dxf>
    <dxf>
      <fill>
        <patternFill patternType="none">
          <bgColor auto="1"/>
        </patternFill>
      </fill>
    </dxf>
    <dxf>
      <fill>
        <patternFill>
          <bgColor theme="9" tint="0.59996337778862885"/>
        </patternFill>
      </fill>
    </dxf>
    <dxf>
      <fill>
        <patternFill patternType="none">
          <bgColor auto="1"/>
        </patternFill>
      </fill>
    </dxf>
    <dxf>
      <fill>
        <patternFill>
          <bgColor theme="9" tint="0.59996337778862885"/>
        </patternFill>
      </fill>
    </dxf>
    <dxf>
      <fill>
        <patternFill patternType="none">
          <bgColor auto="1"/>
        </patternFill>
      </fill>
    </dxf>
    <dxf>
      <fill>
        <patternFill>
          <bgColor rgb="FFFF0000"/>
        </patternFill>
      </fill>
    </dxf>
  </dxfs>
  <tableStyles count="0" defaultTableStyle="TableStyleMedium2" defaultPivotStyle="PivotStyleLight16"/>
  <colors>
    <mruColors>
      <color rgb="FFFFFFCC"/>
      <color rgb="FFFEFFE7"/>
      <color rgb="FF000099"/>
      <color rgb="FFFFCCCC"/>
      <color rgb="FF006600"/>
      <color rgb="FFFFC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17</xdr:col>
      <xdr:colOff>544045</xdr:colOff>
      <xdr:row>1</xdr:row>
      <xdr:rowOff>123826</xdr:rowOff>
    </xdr:from>
    <xdr:to>
      <xdr:col>20</xdr:col>
      <xdr:colOff>333375</xdr:colOff>
      <xdr:row>7</xdr:row>
      <xdr:rowOff>57151</xdr:rowOff>
    </xdr:to>
    <xdr:sp macro="" textlink="">
      <xdr:nvSpPr>
        <xdr:cNvPr id="4" name="四角形吹き出し 3">
          <a:extLst>
            <a:ext uri="{FF2B5EF4-FFF2-40B4-BE49-F238E27FC236}">
              <a16:creationId xmlns:a16="http://schemas.microsoft.com/office/drawing/2014/main" id="{00000000-0008-0000-0300-000004000000}"/>
            </a:ext>
          </a:extLst>
        </xdr:cNvPr>
        <xdr:cNvSpPr/>
      </xdr:nvSpPr>
      <xdr:spPr>
        <a:xfrm>
          <a:off x="10745320" y="304801"/>
          <a:ext cx="1475255" cy="990600"/>
        </a:xfrm>
        <a:prstGeom prst="wedgeRectCallout">
          <a:avLst>
            <a:gd name="adj1" fmla="val 84825"/>
            <a:gd name="adj2" fmla="val -33779"/>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900">
              <a:solidFill>
                <a:sysClr val="windowText" lastClr="000000"/>
              </a:solidFill>
            </a:rPr>
            <a:t>memo</a:t>
          </a:r>
        </a:p>
        <a:p>
          <a:pPr algn="l"/>
          <a:r>
            <a:rPr kumimoji="1" lang="ja-JP" altLang="en-US" sz="900">
              <a:solidFill>
                <a:sysClr val="windowText" lastClr="000000"/>
              </a:solidFill>
            </a:rPr>
            <a:t>志願区分</a:t>
          </a:r>
          <a:endParaRPr kumimoji="1" lang="en-US" altLang="ja-JP" sz="900">
            <a:solidFill>
              <a:sysClr val="windowText" lastClr="000000"/>
            </a:solidFill>
          </a:endParaRPr>
        </a:p>
        <a:p>
          <a:pPr algn="l"/>
          <a:r>
            <a:rPr kumimoji="1" lang="en-US" altLang="ja-JP" sz="900">
              <a:solidFill>
                <a:sysClr val="windowText" lastClr="000000"/>
              </a:solidFill>
            </a:rPr>
            <a:t>5  </a:t>
          </a:r>
          <a:r>
            <a:rPr kumimoji="1" lang="en-US" altLang="ja-JP" sz="900" baseline="0">
              <a:solidFill>
                <a:sysClr val="windowText" lastClr="000000"/>
              </a:solidFill>
            </a:rPr>
            <a:t> </a:t>
          </a:r>
          <a:r>
            <a:rPr kumimoji="1" lang="ja-JP" altLang="en-US" sz="900" baseline="0">
              <a:solidFill>
                <a:sysClr val="windowText" lastClr="000000"/>
              </a:solidFill>
            </a:rPr>
            <a:t>一般採用枠</a:t>
          </a:r>
          <a:endParaRPr kumimoji="1" lang="en-US" altLang="ja-JP" sz="900" baseline="0">
            <a:solidFill>
              <a:sysClr val="windowText" lastClr="000000"/>
            </a:solidFill>
          </a:endParaRPr>
        </a:p>
        <a:p>
          <a:pPr algn="l"/>
          <a:r>
            <a:rPr kumimoji="1" lang="en-US" altLang="ja-JP" sz="900" baseline="0">
              <a:solidFill>
                <a:sysClr val="windowText" lastClr="000000"/>
              </a:solidFill>
            </a:rPr>
            <a:t>9   </a:t>
          </a:r>
          <a:r>
            <a:rPr kumimoji="1" lang="ja-JP" altLang="en-US" sz="900" baseline="0">
              <a:solidFill>
                <a:sysClr val="windowText" lastClr="000000"/>
              </a:solidFill>
            </a:rPr>
            <a:t>北部採用枠</a:t>
          </a:r>
          <a:endParaRPr kumimoji="1" lang="en-US" altLang="ja-JP" sz="900" baseline="0">
            <a:solidFill>
              <a:sysClr val="windowText" lastClr="000000"/>
            </a:solidFill>
          </a:endParaRPr>
        </a:p>
        <a:p>
          <a:pPr algn="l"/>
          <a:r>
            <a:rPr kumimoji="1" lang="en-US" altLang="ja-JP" sz="900" baseline="0">
              <a:solidFill>
                <a:sysClr val="windowText" lastClr="000000"/>
              </a:solidFill>
            </a:rPr>
            <a:t>13 </a:t>
          </a:r>
          <a:r>
            <a:rPr kumimoji="1" lang="ja-JP" altLang="en-US" sz="900" baseline="0">
              <a:solidFill>
                <a:sysClr val="windowText" lastClr="000000"/>
              </a:solidFill>
            </a:rPr>
            <a:t>小中連携推進枠</a:t>
          </a:r>
          <a:endParaRPr kumimoji="1" lang="en-US" altLang="ja-JP" sz="900" baseline="0">
            <a:solidFill>
              <a:sysClr val="windowText" lastClr="000000"/>
            </a:solidFill>
          </a:endParaRPr>
        </a:p>
        <a:p>
          <a:pPr algn="l"/>
          <a:r>
            <a:rPr kumimoji="1" lang="en-US" altLang="ja-JP" sz="900" baseline="0">
              <a:solidFill>
                <a:sysClr val="windowText" lastClr="000000"/>
              </a:solidFill>
            </a:rPr>
            <a:t>99 </a:t>
          </a:r>
          <a:r>
            <a:rPr kumimoji="1" lang="ja-JP" altLang="en-US" sz="900" baseline="0">
              <a:solidFill>
                <a:sysClr val="windowText" lastClr="000000"/>
              </a:solidFill>
            </a:rPr>
            <a:t>北部採用枠</a:t>
          </a:r>
          <a:r>
            <a:rPr kumimoji="1" lang="en-US" altLang="ja-JP" sz="900" baseline="0">
              <a:solidFill>
                <a:sysClr val="windowText" lastClr="000000"/>
              </a:solidFill>
            </a:rPr>
            <a:t>+</a:t>
          </a:r>
          <a:r>
            <a:rPr kumimoji="1" lang="ja-JP" altLang="en-US" sz="900" baseline="0">
              <a:solidFill>
                <a:sysClr val="windowText" lastClr="000000"/>
              </a:solidFill>
            </a:rPr>
            <a:t>小中連携推進枠</a:t>
          </a:r>
          <a:endParaRPr kumimoji="1" lang="en-US" altLang="ja-JP" sz="900" baseline="0">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275105</xdr:colOff>
      <xdr:row>2</xdr:row>
      <xdr:rowOff>12887</xdr:rowOff>
    </xdr:from>
    <xdr:to>
      <xdr:col>15</xdr:col>
      <xdr:colOff>398929</xdr:colOff>
      <xdr:row>6</xdr:row>
      <xdr:rowOff>66675</xdr:rowOff>
    </xdr:to>
    <xdr:sp macro="" textlink="">
      <xdr:nvSpPr>
        <xdr:cNvPr id="2" name="四角形吹き出し 1">
          <a:extLst>
            <a:ext uri="{FF2B5EF4-FFF2-40B4-BE49-F238E27FC236}">
              <a16:creationId xmlns:a16="http://schemas.microsoft.com/office/drawing/2014/main" id="{66C705CD-95CE-4818-A758-8D44DAD7E0E0}"/>
            </a:ext>
          </a:extLst>
        </xdr:cNvPr>
        <xdr:cNvSpPr/>
      </xdr:nvSpPr>
      <xdr:spPr>
        <a:xfrm>
          <a:off x="6542555" y="384362"/>
          <a:ext cx="2933699" cy="749113"/>
        </a:xfrm>
        <a:prstGeom prst="wedgeRectCallout">
          <a:avLst>
            <a:gd name="adj1" fmla="val -22765"/>
            <a:gd name="adj2" fmla="val 62359"/>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設定値</a:t>
          </a:r>
          <a:endParaRPr kumimoji="1" lang="en-US" altLang="ja-JP" sz="1100">
            <a:solidFill>
              <a:sysClr val="windowText" lastClr="000000"/>
            </a:solidFill>
          </a:endParaRPr>
        </a:p>
        <a:p>
          <a:pPr algn="l"/>
          <a:r>
            <a:rPr kumimoji="1" lang="ja-JP" altLang="en-US" sz="1100">
              <a:solidFill>
                <a:sysClr val="windowText" lastClr="000000"/>
              </a:solidFill>
            </a:rPr>
            <a:t>〇：設定可能</a:t>
          </a:r>
          <a:endParaRPr kumimoji="1" lang="en-US" altLang="ja-JP" sz="1100">
            <a:solidFill>
              <a:sysClr val="windowText" lastClr="000000"/>
            </a:solidFill>
          </a:endParaRPr>
        </a:p>
        <a:p>
          <a:pPr algn="l"/>
          <a:r>
            <a:rPr kumimoji="1" lang="en-US" altLang="ja-JP" sz="1100" baseline="0">
              <a:solidFill>
                <a:sysClr val="windowText" lastClr="000000"/>
              </a:solidFill>
            </a:rPr>
            <a:t> -  </a:t>
          </a:r>
          <a:r>
            <a:rPr kumimoji="1" lang="ja-JP" altLang="en-US" sz="1100" baseline="0">
              <a:solidFill>
                <a:sysClr val="windowText" lastClr="000000"/>
              </a:solidFill>
            </a:rPr>
            <a:t>：設定可能だが今回募集なし</a:t>
          </a:r>
          <a:endParaRPr kumimoji="1" lang="ja-JP" altLang="en-US" sz="1100">
            <a:solidFill>
              <a:sysClr val="windowText" lastClr="000000"/>
            </a:solidFill>
          </a:endParaRPr>
        </a:p>
      </xdr:txBody>
    </xdr:sp>
    <xdr:clientData/>
  </xdr:twoCellAnchor>
  <xdr:twoCellAnchor>
    <xdr:from>
      <xdr:col>44</xdr:col>
      <xdr:colOff>0</xdr:colOff>
      <xdr:row>47</xdr:row>
      <xdr:rowOff>44822</xdr:rowOff>
    </xdr:from>
    <xdr:to>
      <xdr:col>47</xdr:col>
      <xdr:colOff>224119</xdr:colOff>
      <xdr:row>53</xdr:row>
      <xdr:rowOff>89646</xdr:rowOff>
    </xdr:to>
    <xdr:sp macro="" textlink="">
      <xdr:nvSpPr>
        <xdr:cNvPr id="3" name="四角形吹き出し 2">
          <a:extLst>
            <a:ext uri="{FF2B5EF4-FFF2-40B4-BE49-F238E27FC236}">
              <a16:creationId xmlns:a16="http://schemas.microsoft.com/office/drawing/2014/main" id="{671945EF-C3D5-4982-9811-DB77F3BD9817}"/>
            </a:ext>
          </a:extLst>
        </xdr:cNvPr>
        <xdr:cNvSpPr/>
      </xdr:nvSpPr>
      <xdr:spPr>
        <a:xfrm>
          <a:off x="18759769" y="8141072"/>
          <a:ext cx="3790950" cy="1073524"/>
        </a:xfrm>
        <a:prstGeom prst="wedgeRectCallout">
          <a:avLst>
            <a:gd name="adj1" fmla="val -35633"/>
            <a:gd name="adj2" fmla="val 63564"/>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設定値</a:t>
          </a:r>
          <a:endParaRPr kumimoji="1" lang="en-US" altLang="ja-JP" sz="1100">
            <a:solidFill>
              <a:sysClr val="windowText" lastClr="000000"/>
            </a:solidFill>
          </a:endParaRPr>
        </a:p>
        <a:p>
          <a:pPr algn="l"/>
          <a:r>
            <a:rPr kumimoji="1" lang="ja-JP" altLang="en-US" sz="1100">
              <a:solidFill>
                <a:sysClr val="windowText" lastClr="000000"/>
              </a:solidFill>
            </a:rPr>
            <a:t>〇：すべて可能</a:t>
          </a:r>
          <a:endParaRPr kumimoji="1" lang="en-US" altLang="ja-JP" sz="1100">
            <a:solidFill>
              <a:sysClr val="windowText" lastClr="000000"/>
            </a:solidFill>
          </a:endParaRPr>
        </a:p>
        <a:p>
          <a:r>
            <a:rPr kumimoji="1" lang="ja-JP" altLang="en-US" sz="1100" baseline="0">
              <a:solidFill>
                <a:sysClr val="windowText" lastClr="000000"/>
              </a:solidFill>
            </a:rPr>
            <a:t>◎：スペシャリストのみ可能</a:t>
          </a:r>
          <a:endParaRPr kumimoji="1" lang="en-US" altLang="ja-JP" sz="1100" baseline="0">
            <a:solidFill>
              <a:sysClr val="windowText" lastClr="000000"/>
            </a:solidFill>
          </a:endParaRPr>
        </a:p>
        <a:p>
          <a:r>
            <a:rPr kumimoji="1" lang="ja-JP" altLang="en-US" sz="1100" baseline="0">
              <a:solidFill>
                <a:sysClr val="windowText" lastClr="000000"/>
              </a:solidFill>
              <a:effectLst/>
            </a:rPr>
            <a:t>△：スペシャリスト以外可能</a:t>
          </a:r>
          <a:endParaRPr kumimoji="1" lang="en-US" altLang="ja-JP" sz="1100" baseline="0">
            <a:solidFill>
              <a:sysClr val="windowText" lastClr="000000"/>
            </a:solidFill>
            <a:effectLst/>
          </a:endParaRPr>
        </a:p>
      </xdr:txBody>
    </xdr:sp>
    <xdr:clientData/>
  </xdr:twoCellAnchor>
  <xdr:twoCellAnchor>
    <xdr:from>
      <xdr:col>16</xdr:col>
      <xdr:colOff>47625</xdr:colOff>
      <xdr:row>1</xdr:row>
      <xdr:rowOff>57151</xdr:rowOff>
    </xdr:from>
    <xdr:to>
      <xdr:col>19</xdr:col>
      <xdr:colOff>457200</xdr:colOff>
      <xdr:row>8</xdr:row>
      <xdr:rowOff>19050</xdr:rowOff>
    </xdr:to>
    <xdr:sp macro="" textlink="">
      <xdr:nvSpPr>
        <xdr:cNvPr id="4" name="四角形吹き出し 3">
          <a:extLst>
            <a:ext uri="{FF2B5EF4-FFF2-40B4-BE49-F238E27FC236}">
              <a16:creationId xmlns:a16="http://schemas.microsoft.com/office/drawing/2014/main" id="{F6847D2B-9CC8-48D2-952E-6044AA1EE4E2}"/>
            </a:ext>
          </a:extLst>
        </xdr:cNvPr>
        <xdr:cNvSpPr/>
      </xdr:nvSpPr>
      <xdr:spPr>
        <a:xfrm>
          <a:off x="9686925" y="238126"/>
          <a:ext cx="2095500" cy="1190624"/>
        </a:xfrm>
        <a:prstGeom prst="wedgeRectCallout">
          <a:avLst>
            <a:gd name="adj1" fmla="val 84825"/>
            <a:gd name="adj2" fmla="val -33779"/>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000">
              <a:solidFill>
                <a:sysClr val="windowText" lastClr="000000"/>
              </a:solidFill>
            </a:rPr>
            <a:t>memo</a:t>
          </a:r>
        </a:p>
        <a:p>
          <a:pPr algn="l"/>
          <a:r>
            <a:rPr kumimoji="1" lang="ja-JP" altLang="en-US" sz="1000">
              <a:solidFill>
                <a:sysClr val="windowText" lastClr="000000"/>
              </a:solidFill>
            </a:rPr>
            <a:t>志願区分</a:t>
          </a:r>
          <a:endParaRPr kumimoji="1" lang="en-US" altLang="ja-JP" sz="1000">
            <a:solidFill>
              <a:sysClr val="windowText" lastClr="000000"/>
            </a:solidFill>
          </a:endParaRPr>
        </a:p>
        <a:p>
          <a:pPr algn="l"/>
          <a:r>
            <a:rPr kumimoji="1" lang="en-US" altLang="ja-JP" sz="1000">
              <a:solidFill>
                <a:sysClr val="windowText" lastClr="000000"/>
              </a:solidFill>
            </a:rPr>
            <a:t>5 </a:t>
          </a:r>
          <a:r>
            <a:rPr kumimoji="1" lang="en-US" altLang="ja-JP" sz="1000" baseline="0">
              <a:solidFill>
                <a:sysClr val="windowText" lastClr="000000"/>
              </a:solidFill>
            </a:rPr>
            <a:t> </a:t>
          </a:r>
          <a:r>
            <a:rPr kumimoji="1" lang="ja-JP" altLang="en-US" sz="1000" baseline="0">
              <a:solidFill>
                <a:sysClr val="windowText" lastClr="000000"/>
              </a:solidFill>
            </a:rPr>
            <a:t>一般採用枠</a:t>
          </a:r>
          <a:endParaRPr kumimoji="1" lang="en-US" altLang="ja-JP" sz="1000" baseline="0">
            <a:solidFill>
              <a:sysClr val="windowText" lastClr="000000"/>
            </a:solidFill>
          </a:endParaRPr>
        </a:p>
        <a:p>
          <a:pPr algn="l"/>
          <a:r>
            <a:rPr kumimoji="1" lang="en-US" altLang="ja-JP" sz="1000" baseline="0">
              <a:solidFill>
                <a:sysClr val="windowText" lastClr="000000"/>
              </a:solidFill>
            </a:rPr>
            <a:t>9   </a:t>
          </a:r>
          <a:r>
            <a:rPr kumimoji="1" lang="ja-JP" altLang="en-US" sz="1000" baseline="0">
              <a:solidFill>
                <a:sysClr val="windowText" lastClr="000000"/>
              </a:solidFill>
            </a:rPr>
            <a:t>北部採用枠</a:t>
          </a:r>
          <a:endParaRPr kumimoji="1" lang="en-US" altLang="ja-JP" sz="1000" baseline="0">
            <a:solidFill>
              <a:sysClr val="windowText" lastClr="000000"/>
            </a:solidFill>
          </a:endParaRPr>
        </a:p>
        <a:p>
          <a:pPr algn="l"/>
          <a:r>
            <a:rPr kumimoji="1" lang="en-US" altLang="ja-JP" sz="1000" baseline="0">
              <a:solidFill>
                <a:sysClr val="windowText" lastClr="000000"/>
              </a:solidFill>
            </a:rPr>
            <a:t>13 </a:t>
          </a:r>
          <a:r>
            <a:rPr kumimoji="1" lang="ja-JP" altLang="en-US" sz="1000" baseline="0">
              <a:solidFill>
                <a:sysClr val="windowText" lastClr="000000"/>
              </a:solidFill>
            </a:rPr>
            <a:t>小中連携推進枠</a:t>
          </a:r>
          <a:endParaRPr kumimoji="1" lang="en-US" altLang="ja-JP" sz="1000" baseline="0">
            <a:solidFill>
              <a:sysClr val="windowText" lastClr="000000"/>
            </a:solidFill>
          </a:endParaRPr>
        </a:p>
        <a:p>
          <a:pPr algn="l"/>
          <a:r>
            <a:rPr kumimoji="1" lang="en-US" altLang="ja-JP" sz="1000" baseline="0">
              <a:solidFill>
                <a:sysClr val="windowText" lastClr="000000"/>
              </a:solidFill>
            </a:rPr>
            <a:t>99 </a:t>
          </a:r>
          <a:r>
            <a:rPr kumimoji="1" lang="ja-JP" altLang="en-US" sz="1000" baseline="0">
              <a:solidFill>
                <a:sysClr val="windowText" lastClr="000000"/>
              </a:solidFill>
            </a:rPr>
            <a:t>北部採用枠</a:t>
          </a:r>
          <a:r>
            <a:rPr kumimoji="1" lang="en-US" altLang="ja-JP" sz="1000" baseline="0">
              <a:solidFill>
                <a:sysClr val="windowText" lastClr="000000"/>
              </a:solidFill>
            </a:rPr>
            <a:t>+</a:t>
          </a:r>
          <a:r>
            <a:rPr kumimoji="1" lang="ja-JP" altLang="en-US" sz="1000" baseline="0">
              <a:solidFill>
                <a:sysClr val="windowText" lastClr="000000"/>
              </a:solidFill>
            </a:rPr>
            <a:t>小中連携推進枠</a:t>
          </a:r>
          <a:endParaRPr kumimoji="1" lang="en-US" altLang="ja-JP" sz="1000" baseline="0">
            <a:solidFill>
              <a:sysClr val="windowText" lastClr="000000"/>
            </a:solidFill>
          </a:endParaRPr>
        </a:p>
      </xdr:txBody>
    </xdr:sp>
    <xdr:clientData/>
  </xdr:twoCellAnchor>
  <xdr:twoCellAnchor>
    <xdr:from>
      <xdr:col>25</xdr:col>
      <xdr:colOff>312643</xdr:colOff>
      <xdr:row>2</xdr:row>
      <xdr:rowOff>142875</xdr:rowOff>
    </xdr:from>
    <xdr:to>
      <xdr:col>29</xdr:col>
      <xdr:colOff>368112</xdr:colOff>
      <xdr:row>10</xdr:row>
      <xdr:rowOff>38100</xdr:rowOff>
    </xdr:to>
    <xdr:sp macro="" textlink="">
      <xdr:nvSpPr>
        <xdr:cNvPr id="5" name="四角形吹き出し 4">
          <a:extLst>
            <a:ext uri="{FF2B5EF4-FFF2-40B4-BE49-F238E27FC236}">
              <a16:creationId xmlns:a16="http://schemas.microsoft.com/office/drawing/2014/main" id="{39CD0025-302D-48A6-BE7E-07B14F5D0C52}"/>
            </a:ext>
          </a:extLst>
        </xdr:cNvPr>
        <xdr:cNvSpPr/>
      </xdr:nvSpPr>
      <xdr:spPr>
        <a:xfrm>
          <a:off x="15133543" y="514350"/>
          <a:ext cx="2731994" cy="1276350"/>
        </a:xfrm>
        <a:prstGeom prst="wedgeRectCallout">
          <a:avLst>
            <a:gd name="adj1" fmla="val -66347"/>
            <a:gd name="adj2" fmla="val -33505"/>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900">
              <a:solidFill>
                <a:sysClr val="windowText" lastClr="000000"/>
              </a:solidFill>
            </a:rPr>
            <a:t>memo</a:t>
          </a:r>
        </a:p>
        <a:p>
          <a:pPr algn="l"/>
          <a:r>
            <a:rPr kumimoji="1" lang="ja-JP" altLang="en-US" sz="900">
              <a:solidFill>
                <a:sysClr val="windowText" lastClr="000000"/>
              </a:solidFill>
            </a:rPr>
            <a:t>免除区分</a:t>
          </a:r>
          <a:endParaRPr kumimoji="1" lang="en-US" altLang="ja-JP" sz="900">
            <a:solidFill>
              <a:sysClr val="windowText" lastClr="000000"/>
            </a:solidFill>
          </a:endParaRPr>
        </a:p>
        <a:p>
          <a:pPr algn="l"/>
          <a:r>
            <a:rPr kumimoji="1" lang="en-US" altLang="ja-JP" sz="900">
              <a:solidFill>
                <a:sysClr val="windowText" lastClr="000000"/>
              </a:solidFill>
            </a:rPr>
            <a:t>1  </a:t>
          </a:r>
          <a:r>
            <a:rPr kumimoji="1" lang="en-US" altLang="ja-JP" sz="900" baseline="0">
              <a:solidFill>
                <a:sysClr val="windowText" lastClr="000000"/>
              </a:solidFill>
            </a:rPr>
            <a:t> </a:t>
          </a:r>
          <a:r>
            <a:rPr kumimoji="1" lang="ja-JP" altLang="en-US" sz="900" baseline="0">
              <a:solidFill>
                <a:sysClr val="windowText" lastClr="000000"/>
              </a:solidFill>
            </a:rPr>
            <a:t>前年度１次合格</a:t>
          </a:r>
          <a:endParaRPr kumimoji="1" lang="en-US" altLang="ja-JP" sz="900" baseline="0">
            <a:solidFill>
              <a:sysClr val="windowText" lastClr="000000"/>
            </a:solidFill>
          </a:endParaRPr>
        </a:p>
        <a:p>
          <a:pPr algn="l"/>
          <a:r>
            <a:rPr kumimoji="1" lang="en-US" altLang="ja-JP" sz="900" baseline="0">
              <a:solidFill>
                <a:sysClr val="windowText" lastClr="000000"/>
              </a:solidFill>
            </a:rPr>
            <a:t>2   </a:t>
          </a:r>
          <a:r>
            <a:rPr kumimoji="1" lang="ja-JP" altLang="en-US" sz="900" baseline="0">
              <a:solidFill>
                <a:sysClr val="windowText" lastClr="000000"/>
              </a:solidFill>
            </a:rPr>
            <a:t>大学推薦特別選考</a:t>
          </a:r>
          <a:endParaRPr kumimoji="1" lang="en-US" altLang="ja-JP" sz="900" baseline="0">
            <a:solidFill>
              <a:sysClr val="windowText" lastClr="000000"/>
            </a:solidFill>
          </a:endParaRPr>
        </a:p>
        <a:p>
          <a:pPr algn="l"/>
          <a:r>
            <a:rPr kumimoji="1" lang="en-US" altLang="ja-JP" sz="900" baseline="0">
              <a:solidFill>
                <a:sysClr val="windowText" lastClr="000000"/>
              </a:solidFill>
            </a:rPr>
            <a:t>3 </a:t>
          </a:r>
          <a:r>
            <a:rPr kumimoji="1" lang="ja-JP" altLang="en-US" sz="900" baseline="0">
              <a:solidFill>
                <a:sysClr val="windowText" lastClr="000000"/>
              </a:solidFill>
            </a:rPr>
            <a:t>中・高外国語（英語）</a:t>
          </a:r>
          <a:endParaRPr kumimoji="1" lang="en-US" altLang="ja-JP" sz="900" baseline="0">
            <a:solidFill>
              <a:sysClr val="windowText" lastClr="000000"/>
            </a:solidFill>
          </a:endParaRPr>
        </a:p>
        <a:p>
          <a:pPr algn="l"/>
          <a:r>
            <a:rPr kumimoji="1" lang="en-US" altLang="ja-JP" sz="900" baseline="0">
              <a:solidFill>
                <a:sysClr val="windowText" lastClr="000000"/>
              </a:solidFill>
            </a:rPr>
            <a:t>4 </a:t>
          </a:r>
          <a:r>
            <a:rPr kumimoji="1" lang="ja-JP" altLang="en-US" sz="900" baseline="0">
              <a:solidFill>
                <a:sysClr val="windowText" lastClr="000000"/>
              </a:solidFill>
            </a:rPr>
            <a:t>京都府内講師等特例（京都市立除く）</a:t>
          </a:r>
          <a:endParaRPr kumimoji="1" lang="en-US" altLang="ja-JP" sz="900" baseline="0">
            <a:solidFill>
              <a:sysClr val="windowText" lastClr="000000"/>
            </a:solidFill>
          </a:endParaRPr>
        </a:p>
        <a:p>
          <a:pPr algn="l"/>
          <a:r>
            <a:rPr kumimoji="1" lang="en-US" altLang="ja-JP" sz="900" baseline="0">
              <a:solidFill>
                <a:sysClr val="windowText" lastClr="000000"/>
              </a:solidFill>
            </a:rPr>
            <a:t>5 </a:t>
          </a:r>
          <a:r>
            <a:rPr kumimoji="1" lang="ja-JP" altLang="en-US" sz="900" baseline="0">
              <a:solidFill>
                <a:sysClr val="windowText" lastClr="000000"/>
              </a:solidFill>
            </a:rPr>
            <a:t>他府県現職</a:t>
          </a:r>
          <a:endParaRPr kumimoji="1" lang="en-US" altLang="ja-JP" sz="900" baseline="0">
            <a:solidFill>
              <a:sysClr val="windowText" lastClr="000000"/>
            </a:solidFill>
          </a:endParaRPr>
        </a:p>
        <a:p>
          <a:pPr algn="l"/>
          <a:r>
            <a:rPr kumimoji="1" lang="en-US" altLang="ja-JP" sz="900" baseline="0">
              <a:solidFill>
                <a:sysClr val="windowText" lastClr="000000"/>
              </a:solidFill>
            </a:rPr>
            <a:t>0 </a:t>
          </a:r>
          <a:r>
            <a:rPr kumimoji="1" lang="ja-JP" altLang="en-US" sz="900" baseline="0">
              <a:solidFill>
                <a:sysClr val="windowText" lastClr="000000"/>
              </a:solidFill>
            </a:rPr>
            <a:t>希望しない</a:t>
          </a:r>
          <a:endParaRPr kumimoji="1" lang="en-US" altLang="ja-JP" sz="900" baseline="0">
            <a:solidFill>
              <a:sysClr val="windowText" lastClr="000000"/>
            </a:solidFill>
          </a:endParaRPr>
        </a:p>
      </xdr:txBody>
    </xdr:sp>
    <xdr:clientData/>
  </xdr:twoCellAnchor>
  <xdr:twoCellAnchor>
    <xdr:from>
      <xdr:col>12</xdr:col>
      <xdr:colOff>446555</xdr:colOff>
      <xdr:row>99</xdr:row>
      <xdr:rowOff>117663</xdr:rowOff>
    </xdr:from>
    <xdr:to>
      <xdr:col>18</xdr:col>
      <xdr:colOff>8404</xdr:colOff>
      <xdr:row>104</xdr:row>
      <xdr:rowOff>57151</xdr:rowOff>
    </xdr:to>
    <xdr:sp macro="" textlink="">
      <xdr:nvSpPr>
        <xdr:cNvPr id="6" name="四角形吹き出し 1">
          <a:extLst>
            <a:ext uri="{FF2B5EF4-FFF2-40B4-BE49-F238E27FC236}">
              <a16:creationId xmlns:a16="http://schemas.microsoft.com/office/drawing/2014/main" id="{9182B883-C74B-4006-A2CF-D7CA20CEBFC7}"/>
            </a:ext>
          </a:extLst>
        </xdr:cNvPr>
        <xdr:cNvSpPr/>
      </xdr:nvSpPr>
      <xdr:spPr>
        <a:xfrm>
          <a:off x="7837955" y="16786413"/>
          <a:ext cx="2933699" cy="796738"/>
        </a:xfrm>
        <a:prstGeom prst="wedgeRectCallout">
          <a:avLst>
            <a:gd name="adj1" fmla="val -55233"/>
            <a:gd name="adj2" fmla="val 18883"/>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設定値</a:t>
          </a:r>
          <a:endParaRPr kumimoji="1" lang="en-US" altLang="ja-JP" sz="1100">
            <a:solidFill>
              <a:sysClr val="windowText" lastClr="000000"/>
            </a:solidFill>
          </a:endParaRPr>
        </a:p>
        <a:p>
          <a:pPr algn="l"/>
          <a:r>
            <a:rPr kumimoji="1" lang="ja-JP" altLang="en-US" sz="1100">
              <a:solidFill>
                <a:sysClr val="windowText" lastClr="000000"/>
              </a:solidFill>
            </a:rPr>
            <a:t>〇：設定可能</a:t>
          </a:r>
          <a:endParaRPr kumimoji="1" lang="en-US" altLang="ja-JP" sz="1100">
            <a:solidFill>
              <a:sysClr val="windowText" lastClr="000000"/>
            </a:solidFill>
          </a:endParaRPr>
        </a:p>
        <a:p>
          <a:pPr algn="l"/>
          <a:r>
            <a:rPr kumimoji="1" lang="ja-JP" altLang="en-US" sz="1100" baseline="0">
              <a:solidFill>
                <a:sysClr val="windowText" lastClr="000000"/>
              </a:solidFill>
            </a:rPr>
            <a:t>◎：</a:t>
          </a:r>
          <a:r>
            <a:rPr lang="ja-JP" altLang="ja-JP" sz="1100">
              <a:solidFill>
                <a:sysClr val="windowText" lastClr="000000"/>
              </a:solidFill>
              <a:effectLst/>
              <a:latin typeface="+mn-lt"/>
              <a:ea typeface="+mn-ea"/>
              <a:cs typeface="+mn-cs"/>
            </a:rPr>
            <a:t>種別欄も黄色</a:t>
          </a:r>
          <a:r>
            <a:rPr lang="ja-JP" altLang="en-US" sz="1100">
              <a:solidFill>
                <a:sysClr val="windowText" lastClr="000000"/>
              </a:solidFill>
              <a:effectLst/>
              <a:latin typeface="+mn-lt"/>
              <a:ea typeface="+mn-ea"/>
              <a:cs typeface="+mn-cs"/>
            </a:rPr>
            <a:t>にする</a:t>
          </a:r>
          <a:endParaRPr kumimoji="1" lang="ja-JP" altLang="en-US" sz="1100">
            <a:solidFill>
              <a:sysClr val="windowText" lastClr="000000"/>
            </a:solidFill>
          </a:endParaRPr>
        </a:p>
      </xdr:txBody>
    </xdr:sp>
    <xdr:clientData/>
  </xdr:twoCellAnchor>
  <xdr:twoCellAnchor>
    <xdr:from>
      <xdr:col>31</xdr:col>
      <xdr:colOff>0</xdr:colOff>
      <xdr:row>116</xdr:row>
      <xdr:rowOff>44822</xdr:rowOff>
    </xdr:from>
    <xdr:to>
      <xdr:col>34</xdr:col>
      <xdr:colOff>224119</xdr:colOff>
      <xdr:row>122</xdr:row>
      <xdr:rowOff>89646</xdr:rowOff>
    </xdr:to>
    <xdr:sp macro="" textlink="">
      <xdr:nvSpPr>
        <xdr:cNvPr id="8" name="四角形吹き出し 2">
          <a:extLst>
            <a:ext uri="{FF2B5EF4-FFF2-40B4-BE49-F238E27FC236}">
              <a16:creationId xmlns:a16="http://schemas.microsoft.com/office/drawing/2014/main" id="{504FF92C-107D-4A89-AD06-FC49D1D56F07}"/>
            </a:ext>
          </a:extLst>
        </xdr:cNvPr>
        <xdr:cNvSpPr/>
      </xdr:nvSpPr>
      <xdr:spPr>
        <a:xfrm>
          <a:off x="27984450" y="8141072"/>
          <a:ext cx="2652994" cy="1073524"/>
        </a:xfrm>
        <a:prstGeom prst="wedgeRectCallout">
          <a:avLst>
            <a:gd name="adj1" fmla="val -35633"/>
            <a:gd name="adj2" fmla="val 63564"/>
          </a:avLst>
        </a:prstGeom>
        <a:solidFill>
          <a:sysClr val="window" lastClr="FFFFFF"/>
        </a:solidFill>
        <a:ln w="952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設定値</a:t>
          </a:r>
          <a:endParaRPr kumimoji="1" lang="en-US" altLang="ja-JP" sz="1100">
            <a:solidFill>
              <a:sysClr val="windowText" lastClr="000000"/>
            </a:solidFill>
          </a:endParaRPr>
        </a:p>
        <a:p>
          <a:pPr algn="l"/>
          <a:r>
            <a:rPr kumimoji="1" lang="ja-JP" altLang="en-US" sz="1100">
              <a:solidFill>
                <a:sysClr val="windowText" lastClr="000000"/>
              </a:solidFill>
            </a:rPr>
            <a:t>〇：すべて可能</a:t>
          </a:r>
          <a:endParaRPr kumimoji="1" lang="en-US" altLang="ja-JP" sz="1100">
            <a:solidFill>
              <a:sysClr val="windowText" lastClr="000000"/>
            </a:solidFill>
          </a:endParaRPr>
        </a:p>
        <a:p>
          <a:r>
            <a:rPr kumimoji="1" lang="ja-JP" altLang="en-US" sz="1100" baseline="0">
              <a:solidFill>
                <a:sysClr val="windowText" lastClr="000000"/>
              </a:solidFill>
            </a:rPr>
            <a:t>◎：スペシャリストのみ可能</a:t>
          </a:r>
          <a:endParaRPr kumimoji="1" lang="en-US" altLang="ja-JP" sz="1100" baseline="0">
            <a:solidFill>
              <a:sysClr val="windowText" lastClr="000000"/>
            </a:solidFill>
          </a:endParaRPr>
        </a:p>
        <a:p>
          <a:r>
            <a:rPr kumimoji="1" lang="ja-JP" altLang="en-US" sz="1100" baseline="0">
              <a:solidFill>
                <a:sysClr val="windowText" lastClr="000000"/>
              </a:solidFill>
              <a:effectLst/>
            </a:rPr>
            <a:t>△：スペシャリスト以外可能</a:t>
          </a:r>
          <a:endParaRPr kumimoji="1" lang="en-US" altLang="ja-JP" sz="1100" baseline="0">
            <a:solidFill>
              <a:sysClr val="windowText" lastClr="000000"/>
            </a:solidFill>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L68"/>
  <sheetViews>
    <sheetView showGridLines="0" tabSelected="1" view="pageBreakPreview" zoomScaleNormal="100" zoomScaleSheetLayoutView="100" workbookViewId="0">
      <selection sqref="A1:AF1"/>
    </sheetView>
  </sheetViews>
  <sheetFormatPr defaultColWidth="3.75" defaultRowHeight="11.25" x14ac:dyDescent="0.15"/>
  <cols>
    <col min="1" max="9" width="3.75" style="60"/>
    <col min="10" max="10" width="11.375" style="60" hidden="1" customWidth="1"/>
    <col min="11" max="31" width="3.75" style="60"/>
    <col min="32" max="32" width="3.75" style="60" customWidth="1"/>
    <col min="33" max="33" width="4.5" style="60" bestFit="1" customWidth="1"/>
    <col min="34" max="34" width="6.75" style="60" bestFit="1" customWidth="1"/>
    <col min="35" max="36" width="5.25" style="60" bestFit="1" customWidth="1"/>
    <col min="37" max="38" width="3.75" style="60"/>
    <col min="39" max="39" width="4.5" style="60" bestFit="1" customWidth="1"/>
    <col min="40" max="16384" width="3.75" style="60"/>
  </cols>
  <sheetData>
    <row r="1" spans="1:32" s="88" customFormat="1" ht="20.25" customHeight="1" x14ac:dyDescent="0.15">
      <c r="A1" s="334" t="str">
        <f>DBCS(TEXT(VALUE_APPOINTMENTYEAR,"ggge年度"))&amp;"　京都府公立学校教員採用選考試験　志願書Ⅰ"</f>
        <v>令和８年度　京都府公立学校教員採用選考試験　志願書Ⅰ</v>
      </c>
      <c r="B1" s="334"/>
      <c r="C1" s="334"/>
      <c r="D1" s="334"/>
      <c r="E1" s="334"/>
      <c r="F1" s="334"/>
      <c r="G1" s="334"/>
      <c r="H1" s="334"/>
      <c r="I1" s="334"/>
      <c r="J1" s="334"/>
      <c r="K1" s="334"/>
      <c r="L1" s="334"/>
      <c r="M1" s="334"/>
      <c r="N1" s="334"/>
      <c r="O1" s="334"/>
      <c r="P1" s="334"/>
      <c r="Q1" s="334"/>
      <c r="R1" s="334"/>
      <c r="S1" s="334"/>
      <c r="T1" s="334"/>
      <c r="U1" s="334"/>
      <c r="V1" s="334"/>
      <c r="W1" s="334"/>
      <c r="X1" s="334"/>
      <c r="Y1" s="334"/>
      <c r="Z1" s="334"/>
      <c r="AA1" s="334"/>
      <c r="AB1" s="334"/>
      <c r="AC1" s="334"/>
      <c r="AD1" s="334"/>
      <c r="AE1" s="334"/>
      <c r="AF1" s="334"/>
    </row>
    <row r="2" spans="1:32" ht="17.25" customHeight="1" x14ac:dyDescent="0.15">
      <c r="A2" s="308"/>
      <c r="B2" s="308"/>
      <c r="C2" s="308"/>
      <c r="D2" s="308"/>
      <c r="E2" s="308"/>
      <c r="F2" s="308"/>
      <c r="G2" s="308"/>
      <c r="H2" s="308"/>
      <c r="I2" s="308"/>
      <c r="J2" s="308"/>
      <c r="K2" s="308"/>
      <c r="L2" s="308"/>
      <c r="M2" s="308"/>
      <c r="N2" s="308"/>
      <c r="O2" s="308"/>
      <c r="P2" s="308"/>
      <c r="Q2" s="308"/>
      <c r="R2" s="308"/>
      <c r="S2" s="308"/>
      <c r="T2" s="308"/>
      <c r="U2" s="308"/>
      <c r="V2" s="308"/>
      <c r="W2" s="307" t="s">
        <v>976</v>
      </c>
      <c r="X2" s="307"/>
      <c r="Y2" s="307"/>
      <c r="Z2" s="306"/>
      <c r="AA2" s="306"/>
      <c r="AB2" s="306"/>
      <c r="AC2" s="307" t="s">
        <v>977</v>
      </c>
      <c r="AD2" s="307"/>
      <c r="AE2" s="307"/>
      <c r="AF2" s="307"/>
    </row>
    <row r="3" spans="1:32" ht="20.25" customHeight="1" x14ac:dyDescent="0.15">
      <c r="A3" s="339" t="s">
        <v>0</v>
      </c>
      <c r="B3" s="143">
        <v>1</v>
      </c>
      <c r="C3" s="305" t="s">
        <v>1043</v>
      </c>
      <c r="D3" s="305"/>
      <c r="E3" s="305"/>
      <c r="F3" s="305"/>
      <c r="G3" s="305"/>
      <c r="H3" s="146"/>
      <c r="I3" s="141">
        <v>6</v>
      </c>
      <c r="J3" s="140"/>
      <c r="K3" s="468" t="s">
        <v>1049</v>
      </c>
      <c r="L3" s="469"/>
      <c r="M3" s="469"/>
      <c r="N3" s="469"/>
      <c r="O3" s="470"/>
      <c r="P3" s="146"/>
      <c r="Q3" s="150"/>
      <c r="R3" s="371" t="s">
        <v>39</v>
      </c>
      <c r="S3" s="457" t="s">
        <v>1008</v>
      </c>
      <c r="T3" s="457"/>
      <c r="U3" s="455" t="s">
        <v>46</v>
      </c>
      <c r="V3" s="455"/>
      <c r="W3" s="453"/>
      <c r="X3" s="453"/>
      <c r="Y3" s="455" t="s">
        <v>48</v>
      </c>
      <c r="Z3" s="455"/>
      <c r="AA3" s="461"/>
      <c r="AB3" s="461"/>
      <c r="AC3" s="463" t="s">
        <v>69</v>
      </c>
      <c r="AD3" s="463"/>
      <c r="AE3" s="461"/>
      <c r="AF3" s="461"/>
    </row>
    <row r="4" spans="1:32" ht="20.25" customHeight="1" x14ac:dyDescent="0.15">
      <c r="A4" s="339"/>
      <c r="B4" s="143">
        <v>2</v>
      </c>
      <c r="C4" s="305" t="s">
        <v>1044</v>
      </c>
      <c r="D4" s="305"/>
      <c r="E4" s="305"/>
      <c r="F4" s="305"/>
      <c r="G4" s="305"/>
      <c r="H4" s="146"/>
      <c r="I4" s="141">
        <v>7</v>
      </c>
      <c r="J4" s="157"/>
      <c r="K4" s="471" t="s">
        <v>95</v>
      </c>
      <c r="L4" s="471"/>
      <c r="M4" s="471"/>
      <c r="N4" s="471"/>
      <c r="O4" s="471"/>
      <c r="P4" s="146"/>
      <c r="Q4" s="150"/>
      <c r="R4" s="372"/>
      <c r="S4" s="458"/>
      <c r="T4" s="458"/>
      <c r="U4" s="456"/>
      <c r="V4" s="456"/>
      <c r="W4" s="454"/>
      <c r="X4" s="454"/>
      <c r="Y4" s="456"/>
      <c r="Z4" s="456"/>
      <c r="AA4" s="462"/>
      <c r="AB4" s="462"/>
      <c r="AC4" s="464"/>
      <c r="AD4" s="464"/>
      <c r="AE4" s="462"/>
      <c r="AF4" s="462"/>
    </row>
    <row r="5" spans="1:32" ht="20.25" customHeight="1" x14ac:dyDescent="0.15">
      <c r="A5" s="339"/>
      <c r="B5" s="143">
        <v>3</v>
      </c>
      <c r="C5" s="305" t="s">
        <v>1045</v>
      </c>
      <c r="D5" s="305"/>
      <c r="E5" s="305"/>
      <c r="F5" s="305"/>
      <c r="G5" s="305"/>
      <c r="H5" s="146"/>
      <c r="I5" s="303">
        <v>8</v>
      </c>
      <c r="J5" s="143"/>
      <c r="K5" s="473" t="s">
        <v>1048</v>
      </c>
      <c r="L5" s="473"/>
      <c r="M5" s="473"/>
      <c r="N5" s="473"/>
      <c r="O5" s="473"/>
      <c r="P5" s="321"/>
      <c r="Q5" s="150"/>
      <c r="R5" s="372"/>
      <c r="S5" s="314" t="s">
        <v>47</v>
      </c>
      <c r="T5" s="295"/>
      <c r="U5" s="295"/>
      <c r="V5" s="295"/>
      <c r="W5" s="295"/>
      <c r="X5" s="295"/>
      <c r="Y5" s="315"/>
      <c r="Z5" s="263" t="s">
        <v>67</v>
      </c>
      <c r="AA5" s="263"/>
      <c r="AB5" s="263"/>
      <c r="AC5" s="263"/>
      <c r="AD5" s="263"/>
      <c r="AE5" s="263"/>
      <c r="AF5" s="264"/>
    </row>
    <row r="6" spans="1:32" ht="20.25" customHeight="1" x14ac:dyDescent="0.15">
      <c r="A6" s="339"/>
      <c r="B6" s="143">
        <v>4</v>
      </c>
      <c r="C6" s="305" t="s">
        <v>1046</v>
      </c>
      <c r="D6" s="305"/>
      <c r="E6" s="305"/>
      <c r="F6" s="305"/>
      <c r="G6" s="305"/>
      <c r="H6" s="146"/>
      <c r="I6" s="303"/>
      <c r="J6" s="143"/>
      <c r="K6" s="473"/>
      <c r="L6" s="473"/>
      <c r="M6" s="473"/>
      <c r="N6" s="473"/>
      <c r="O6" s="473"/>
      <c r="P6" s="321"/>
      <c r="R6" s="372"/>
      <c r="S6" s="318" t="s">
        <v>1018</v>
      </c>
      <c r="T6" s="445"/>
      <c r="U6" s="446"/>
      <c r="V6" s="449"/>
      <c r="W6" s="446"/>
      <c r="X6" s="449"/>
      <c r="Y6" s="451"/>
      <c r="Z6" s="318" t="s">
        <v>1018</v>
      </c>
      <c r="AA6" s="436"/>
      <c r="AB6" s="437"/>
      <c r="AC6" s="440"/>
      <c r="AD6" s="437"/>
      <c r="AE6" s="440"/>
      <c r="AF6" s="474"/>
    </row>
    <row r="7" spans="1:32" ht="20.25" customHeight="1" x14ac:dyDescent="0.15">
      <c r="A7" s="339"/>
      <c r="B7" s="143">
        <v>5</v>
      </c>
      <c r="C7" s="305" t="s">
        <v>1047</v>
      </c>
      <c r="D7" s="305"/>
      <c r="E7" s="305"/>
      <c r="F7" s="305"/>
      <c r="G7" s="305"/>
      <c r="H7" s="146"/>
      <c r="I7" s="405"/>
      <c r="J7" s="459"/>
      <c r="K7" s="459"/>
      <c r="L7" s="459"/>
      <c r="M7" s="459"/>
      <c r="N7" s="459"/>
      <c r="O7" s="459"/>
      <c r="P7" s="459"/>
      <c r="Q7" s="460"/>
      <c r="R7" s="373"/>
      <c r="S7" s="319"/>
      <c r="T7" s="447"/>
      <c r="U7" s="448"/>
      <c r="V7" s="450"/>
      <c r="W7" s="448"/>
      <c r="X7" s="450"/>
      <c r="Y7" s="452"/>
      <c r="Z7" s="319"/>
      <c r="AA7" s="438"/>
      <c r="AB7" s="439"/>
      <c r="AC7" s="441"/>
      <c r="AD7" s="439"/>
      <c r="AE7" s="441"/>
      <c r="AF7" s="475"/>
    </row>
    <row r="8" spans="1:32" ht="20.25" customHeight="1" x14ac:dyDescent="0.15">
      <c r="A8" s="296"/>
      <c r="B8" s="296"/>
      <c r="C8" s="296"/>
      <c r="D8" s="296"/>
      <c r="E8" s="296"/>
      <c r="F8" s="296"/>
      <c r="G8" s="296"/>
      <c r="H8" s="296"/>
      <c r="I8" s="296"/>
      <c r="J8" s="296"/>
      <c r="K8" s="296"/>
      <c r="L8" s="296"/>
      <c r="M8" s="296"/>
      <c r="N8" s="296"/>
      <c r="O8" s="296"/>
      <c r="P8" s="296"/>
      <c r="Q8" s="296"/>
      <c r="R8" s="296"/>
      <c r="S8" s="296"/>
      <c r="T8" s="296"/>
      <c r="U8" s="296"/>
      <c r="V8" s="296"/>
      <c r="W8" s="296"/>
      <c r="X8" s="296"/>
      <c r="Y8" s="296"/>
      <c r="Z8" s="296"/>
      <c r="AA8" s="296"/>
      <c r="AB8" s="296"/>
      <c r="AC8" s="296"/>
      <c r="AD8" s="296"/>
      <c r="AE8" s="296"/>
      <c r="AF8" s="296"/>
    </row>
    <row r="9" spans="1:32" ht="6.75" customHeight="1" x14ac:dyDescent="0.15">
      <c r="A9" s="297"/>
      <c r="B9" s="297"/>
      <c r="C9" s="297"/>
      <c r="D9" s="297"/>
      <c r="E9" s="297"/>
      <c r="F9" s="297"/>
      <c r="G9" s="297"/>
      <c r="H9" s="297"/>
      <c r="I9" s="297"/>
      <c r="J9" s="297"/>
      <c r="K9" s="297"/>
      <c r="L9" s="297"/>
      <c r="M9" s="297"/>
      <c r="N9" s="297"/>
      <c r="O9" s="297"/>
      <c r="P9" s="297"/>
      <c r="Q9" s="297"/>
      <c r="R9" s="297"/>
      <c r="S9" s="297"/>
      <c r="T9" s="297"/>
      <c r="U9" s="297"/>
      <c r="V9" s="297"/>
      <c r="W9" s="297"/>
      <c r="X9" s="297"/>
      <c r="Y9" s="297"/>
      <c r="Z9" s="297"/>
      <c r="AA9" s="297"/>
      <c r="AB9" s="297"/>
      <c r="AC9" s="297"/>
      <c r="AD9" s="297"/>
      <c r="AE9" s="297"/>
      <c r="AF9" s="297"/>
    </row>
    <row r="10" spans="1:32" ht="25.5" customHeight="1" x14ac:dyDescent="0.15">
      <c r="A10" s="442" t="s">
        <v>64</v>
      </c>
      <c r="B10" s="320" t="s">
        <v>1019</v>
      </c>
      <c r="C10" s="263"/>
      <c r="D10" s="263"/>
      <c r="E10" s="263"/>
      <c r="F10" s="263"/>
      <c r="G10" s="263"/>
      <c r="H10" s="263"/>
      <c r="I10" s="264"/>
      <c r="J10" s="155"/>
      <c r="K10" s="369"/>
      <c r="L10" s="472"/>
      <c r="M10" s="282" t="s">
        <v>1022</v>
      </c>
      <c r="N10" s="282"/>
      <c r="O10" s="282"/>
      <c r="P10" s="282"/>
      <c r="Q10" s="282"/>
      <c r="R10" s="282"/>
      <c r="S10" s="282"/>
      <c r="T10" s="282"/>
      <c r="U10" s="283"/>
      <c r="V10" s="283"/>
      <c r="W10" s="304" t="s">
        <v>1080</v>
      </c>
      <c r="X10" s="304"/>
      <c r="Y10" s="304"/>
      <c r="Z10" s="304"/>
      <c r="AA10" s="304"/>
      <c r="AB10" s="304"/>
      <c r="AC10" s="304"/>
      <c r="AD10" s="304"/>
      <c r="AE10" s="283"/>
      <c r="AF10" s="283"/>
    </row>
    <row r="11" spans="1:32" ht="25.5" customHeight="1" x14ac:dyDescent="0.15">
      <c r="A11" s="443"/>
      <c r="B11" s="320" t="s">
        <v>1020</v>
      </c>
      <c r="C11" s="263"/>
      <c r="D11" s="263"/>
      <c r="E11" s="263"/>
      <c r="F11" s="263"/>
      <c r="G11" s="263"/>
      <c r="H11" s="263"/>
      <c r="I11" s="264"/>
      <c r="J11" s="155"/>
      <c r="K11" s="369"/>
      <c r="L11" s="472"/>
      <c r="M11" s="282" t="s">
        <v>1023</v>
      </c>
      <c r="N11" s="282"/>
      <c r="O11" s="282"/>
      <c r="P11" s="282"/>
      <c r="Q11" s="282"/>
      <c r="R11" s="282"/>
      <c r="S11" s="282"/>
      <c r="T11" s="282"/>
      <c r="U11" s="284"/>
      <c r="V11" s="284"/>
      <c r="W11" s="320" t="s">
        <v>1051</v>
      </c>
      <c r="X11" s="263"/>
      <c r="Y11" s="263"/>
      <c r="Z11" s="263"/>
      <c r="AA11" s="263"/>
      <c r="AB11" s="263"/>
      <c r="AC11" s="263"/>
      <c r="AD11" s="264"/>
      <c r="AE11" s="284"/>
      <c r="AF11" s="284"/>
    </row>
    <row r="12" spans="1:32" ht="25.5" customHeight="1" x14ac:dyDescent="0.15">
      <c r="A12" s="444"/>
      <c r="B12" s="282" t="s">
        <v>1021</v>
      </c>
      <c r="C12" s="282"/>
      <c r="D12" s="282"/>
      <c r="E12" s="282"/>
      <c r="F12" s="282"/>
      <c r="G12" s="282"/>
      <c r="H12" s="282"/>
      <c r="I12" s="282"/>
      <c r="J12" s="154"/>
      <c r="K12" s="283"/>
      <c r="L12" s="283"/>
      <c r="M12" s="304" t="s">
        <v>1050</v>
      </c>
      <c r="N12" s="304"/>
      <c r="O12" s="304"/>
      <c r="P12" s="304"/>
      <c r="Q12" s="304"/>
      <c r="R12" s="304"/>
      <c r="S12" s="304"/>
      <c r="T12" s="304"/>
      <c r="U12" s="284"/>
      <c r="V12" s="284"/>
      <c r="W12" s="320" t="s">
        <v>68</v>
      </c>
      <c r="X12" s="263"/>
      <c r="Y12" s="263"/>
      <c r="Z12" s="263"/>
      <c r="AA12" s="263"/>
      <c r="AB12" s="263"/>
      <c r="AC12" s="263"/>
      <c r="AD12" s="264"/>
      <c r="AE12" s="284"/>
      <c r="AF12" s="284"/>
    </row>
    <row r="13" spans="1:32" ht="6.75" customHeight="1" x14ac:dyDescent="0.15">
      <c r="A13" s="296"/>
      <c r="B13" s="296"/>
      <c r="C13" s="296"/>
      <c r="D13" s="296"/>
      <c r="E13" s="296"/>
      <c r="F13" s="296"/>
      <c r="G13" s="296"/>
      <c r="H13" s="296"/>
      <c r="I13" s="296"/>
      <c r="J13" s="296"/>
      <c r="K13" s="296"/>
      <c r="L13" s="296"/>
      <c r="M13" s="296"/>
      <c r="N13" s="296"/>
      <c r="O13" s="296"/>
      <c r="P13" s="296"/>
      <c r="Q13" s="296"/>
      <c r="R13" s="296"/>
      <c r="S13" s="296"/>
      <c r="T13" s="296"/>
      <c r="U13" s="296"/>
      <c r="V13" s="296"/>
      <c r="W13" s="296"/>
      <c r="X13" s="296"/>
      <c r="Y13" s="296"/>
      <c r="Z13" s="296"/>
      <c r="AA13" s="296"/>
      <c r="AB13" s="296"/>
      <c r="AC13" s="296"/>
      <c r="AD13" s="296"/>
      <c r="AE13" s="296"/>
      <c r="AF13" s="296"/>
    </row>
    <row r="14" spans="1:32" ht="14.25" customHeight="1" x14ac:dyDescent="0.15">
      <c r="A14" s="304" t="s">
        <v>924</v>
      </c>
      <c r="B14" s="304"/>
      <c r="C14" s="304"/>
      <c r="D14" s="304"/>
      <c r="E14" s="304"/>
      <c r="F14" s="304"/>
      <c r="G14" s="304"/>
      <c r="H14" s="304"/>
      <c r="I14" s="304"/>
      <c r="J14" s="304"/>
      <c r="K14" s="304"/>
      <c r="L14" s="304"/>
      <c r="M14" s="304"/>
      <c r="N14" s="304"/>
      <c r="O14" s="304"/>
      <c r="P14" s="304"/>
      <c r="Q14" s="304"/>
      <c r="R14" s="304"/>
      <c r="S14" s="304"/>
      <c r="T14" s="304"/>
      <c r="V14" s="303" t="s">
        <v>41</v>
      </c>
      <c r="W14" s="303"/>
      <c r="X14" s="303"/>
      <c r="Y14" s="303"/>
      <c r="Z14" s="303"/>
      <c r="AA14" s="303"/>
      <c r="AB14" s="303"/>
      <c r="AC14" s="303"/>
      <c r="AD14" s="303"/>
      <c r="AE14" s="303"/>
      <c r="AF14" s="303"/>
    </row>
    <row r="15" spans="1:32" ht="18" customHeight="1" x14ac:dyDescent="0.15">
      <c r="A15" s="465" t="s">
        <v>1059</v>
      </c>
      <c r="B15" s="466"/>
      <c r="C15" s="466"/>
      <c r="D15" s="466"/>
      <c r="E15" s="466"/>
      <c r="F15" s="466"/>
      <c r="G15" s="466"/>
      <c r="H15" s="466"/>
      <c r="I15" s="466"/>
      <c r="J15" s="466"/>
      <c r="K15" s="466"/>
      <c r="L15" s="466"/>
      <c r="M15" s="466"/>
      <c r="N15" s="466"/>
      <c r="O15" s="466"/>
      <c r="P15" s="466"/>
      <c r="Q15" s="466"/>
      <c r="R15" s="466"/>
      <c r="S15" s="466"/>
      <c r="T15" s="466"/>
      <c r="V15" s="467" t="s">
        <v>923</v>
      </c>
      <c r="W15" s="282" t="s">
        <v>36</v>
      </c>
      <c r="X15" s="282"/>
      <c r="Y15" s="282"/>
      <c r="Z15" s="427" t="s">
        <v>789</v>
      </c>
      <c r="AA15" s="427"/>
      <c r="AB15" s="427"/>
      <c r="AC15" s="427"/>
      <c r="AD15" s="427"/>
      <c r="AE15" s="337"/>
      <c r="AF15" s="337"/>
    </row>
    <row r="16" spans="1:32" ht="18.75" customHeight="1" x14ac:dyDescent="0.15">
      <c r="A16" s="371" t="s">
        <v>4</v>
      </c>
      <c r="B16" s="143">
        <v>1</v>
      </c>
      <c r="C16" s="340" t="s">
        <v>974</v>
      </c>
      <c r="D16" s="340"/>
      <c r="E16" s="340"/>
      <c r="F16" s="340"/>
      <c r="G16" s="340"/>
      <c r="H16" s="340"/>
      <c r="I16" s="341"/>
      <c r="J16" s="177"/>
      <c r="K16" s="153"/>
      <c r="L16" s="303">
        <v>8</v>
      </c>
      <c r="M16" s="434" t="s">
        <v>1055</v>
      </c>
      <c r="N16" s="434"/>
      <c r="O16" s="434"/>
      <c r="P16" s="434"/>
      <c r="Q16" s="434"/>
      <c r="R16" s="434"/>
      <c r="S16" s="435"/>
      <c r="T16" s="153"/>
      <c r="V16" s="467"/>
      <c r="W16" s="282"/>
      <c r="X16" s="282"/>
      <c r="Y16" s="282"/>
      <c r="Z16" s="427" t="s">
        <v>8</v>
      </c>
      <c r="AA16" s="427"/>
      <c r="AB16" s="427"/>
      <c r="AC16" s="427"/>
      <c r="AD16" s="427"/>
      <c r="AE16" s="338"/>
      <c r="AF16" s="338"/>
    </row>
    <row r="17" spans="1:32" ht="18" customHeight="1" x14ac:dyDescent="0.15">
      <c r="A17" s="372"/>
      <c r="B17" s="143">
        <v>2</v>
      </c>
      <c r="C17" s="434" t="s">
        <v>1052</v>
      </c>
      <c r="D17" s="434"/>
      <c r="E17" s="434"/>
      <c r="F17" s="434"/>
      <c r="G17" s="434"/>
      <c r="H17" s="434"/>
      <c r="I17" s="435"/>
      <c r="J17" s="178"/>
      <c r="K17" s="153"/>
      <c r="L17" s="303"/>
      <c r="M17" s="424" t="s">
        <v>1056</v>
      </c>
      <c r="N17" s="424"/>
      <c r="O17" s="424"/>
      <c r="P17" s="424"/>
      <c r="Q17" s="424"/>
      <c r="R17" s="424"/>
      <c r="S17" s="425"/>
      <c r="T17" s="153"/>
      <c r="V17" s="467"/>
      <c r="W17" s="282"/>
      <c r="X17" s="282"/>
      <c r="Y17" s="282"/>
      <c r="Z17" s="427" t="s">
        <v>1013</v>
      </c>
      <c r="AA17" s="427"/>
      <c r="AB17" s="427"/>
      <c r="AC17" s="427"/>
      <c r="AD17" s="427"/>
      <c r="AE17" s="336"/>
      <c r="AF17" s="336"/>
    </row>
    <row r="18" spans="1:32" ht="18" customHeight="1" x14ac:dyDescent="0.15">
      <c r="A18" s="372"/>
      <c r="B18" s="143">
        <v>3</v>
      </c>
      <c r="C18" s="340" t="s">
        <v>1053</v>
      </c>
      <c r="D18" s="340"/>
      <c r="E18" s="340"/>
      <c r="F18" s="340"/>
      <c r="G18" s="340"/>
      <c r="H18" s="340"/>
      <c r="I18" s="341"/>
      <c r="J18" s="177"/>
      <c r="K18" s="153" t="s">
        <v>102</v>
      </c>
      <c r="L18" s="427">
        <v>9</v>
      </c>
      <c r="M18" s="434" t="s">
        <v>1057</v>
      </c>
      <c r="N18" s="434"/>
      <c r="O18" s="434"/>
      <c r="P18" s="434"/>
      <c r="Q18" s="434"/>
      <c r="R18" s="434"/>
      <c r="S18" s="435"/>
      <c r="T18" s="153"/>
      <c r="V18" s="467"/>
      <c r="W18" s="282" t="s">
        <v>36</v>
      </c>
      <c r="X18" s="282"/>
      <c r="Y18" s="282"/>
      <c r="Z18" s="427" t="s">
        <v>5</v>
      </c>
      <c r="AA18" s="427"/>
      <c r="AB18" s="427"/>
      <c r="AC18" s="427"/>
      <c r="AD18" s="427"/>
      <c r="AE18" s="337"/>
      <c r="AF18" s="337"/>
    </row>
    <row r="19" spans="1:32" ht="18" customHeight="1" x14ac:dyDescent="0.15">
      <c r="A19" s="372"/>
      <c r="B19" s="143">
        <v>4</v>
      </c>
      <c r="C19" s="340" t="s">
        <v>3</v>
      </c>
      <c r="D19" s="340"/>
      <c r="E19" s="340"/>
      <c r="F19" s="340"/>
      <c r="G19" s="340"/>
      <c r="H19" s="340"/>
      <c r="I19" s="341"/>
      <c r="J19" s="177" t="str" cm="1">
        <f t="array" ref="J19">IF(OR(P4="○",P5="○"),{"","○"},"")</f>
        <v/>
      </c>
      <c r="K19" s="153"/>
      <c r="L19" s="427"/>
      <c r="M19" s="424" t="s">
        <v>1058</v>
      </c>
      <c r="N19" s="424"/>
      <c r="O19" s="424"/>
      <c r="P19" s="424"/>
      <c r="Q19" s="424"/>
      <c r="R19" s="424"/>
      <c r="S19" s="425"/>
      <c r="T19" s="153"/>
      <c r="V19" s="467"/>
      <c r="W19" s="282"/>
      <c r="X19" s="282"/>
      <c r="Y19" s="282"/>
      <c r="Z19" s="427" t="s">
        <v>6</v>
      </c>
      <c r="AA19" s="427"/>
      <c r="AB19" s="427"/>
      <c r="AC19" s="427"/>
      <c r="AD19" s="427"/>
      <c r="AE19" s="338"/>
      <c r="AF19" s="338"/>
    </row>
    <row r="20" spans="1:32" ht="18" customHeight="1" x14ac:dyDescent="0.15">
      <c r="A20" s="372"/>
      <c r="B20" s="143">
        <v>5</v>
      </c>
      <c r="C20" s="340" t="s">
        <v>1024</v>
      </c>
      <c r="D20" s="340"/>
      <c r="E20" s="340"/>
      <c r="F20" s="340"/>
      <c r="G20" s="340"/>
      <c r="H20" s="340"/>
      <c r="I20" s="341"/>
      <c r="J20" s="177" t="str" cm="1">
        <f t="array" ref="J20">IF(P3="○",{"","○"},"")</f>
        <v/>
      </c>
      <c r="K20" s="153"/>
      <c r="L20" s="143">
        <v>10</v>
      </c>
      <c r="M20" s="340" t="s">
        <v>1025</v>
      </c>
      <c r="N20" s="340"/>
      <c r="O20" s="340"/>
      <c r="P20" s="340"/>
      <c r="Q20" s="340"/>
      <c r="R20" s="340"/>
      <c r="S20" s="341"/>
      <c r="T20" s="153"/>
      <c r="V20" s="467"/>
      <c r="W20" s="282"/>
      <c r="X20" s="282"/>
      <c r="Y20" s="282"/>
      <c r="Z20" s="427" t="s">
        <v>7</v>
      </c>
      <c r="AA20" s="427"/>
      <c r="AB20" s="427"/>
      <c r="AC20" s="427"/>
      <c r="AD20" s="427"/>
      <c r="AE20" s="336"/>
      <c r="AF20" s="336"/>
    </row>
    <row r="21" spans="1:32" ht="18" customHeight="1" x14ac:dyDescent="0.15">
      <c r="A21" s="372"/>
      <c r="B21" s="143">
        <v>6</v>
      </c>
      <c r="C21" s="301" t="s">
        <v>55</v>
      </c>
      <c r="D21" s="301"/>
      <c r="E21" s="301"/>
      <c r="F21" s="301"/>
      <c r="G21" s="301"/>
      <c r="H21" s="301"/>
      <c r="I21" s="302"/>
      <c r="J21" s="179"/>
      <c r="K21" s="153"/>
      <c r="L21" s="149">
        <v>11</v>
      </c>
      <c r="M21" s="301" t="s">
        <v>1026</v>
      </c>
      <c r="N21" s="301"/>
      <c r="O21" s="301"/>
      <c r="P21" s="301"/>
      <c r="Q21" s="301"/>
      <c r="R21" s="301"/>
      <c r="S21" s="302"/>
      <c r="T21" s="153"/>
      <c r="U21" s="405"/>
      <c r="V21" s="459"/>
      <c r="W21" s="459"/>
      <c r="X21" s="459"/>
      <c r="Y21" s="459"/>
      <c r="Z21" s="459"/>
      <c r="AA21" s="459"/>
      <c r="AB21" s="459"/>
      <c r="AC21" s="459"/>
      <c r="AD21" s="459"/>
      <c r="AE21" s="459"/>
      <c r="AF21" s="459"/>
    </row>
    <row r="22" spans="1:32" ht="18" customHeight="1" x14ac:dyDescent="0.15">
      <c r="A22" s="373"/>
      <c r="B22" s="143">
        <v>7</v>
      </c>
      <c r="C22" s="301" t="s">
        <v>1054</v>
      </c>
      <c r="D22" s="301"/>
      <c r="E22" s="301"/>
      <c r="F22" s="301"/>
      <c r="G22" s="301"/>
      <c r="H22" s="301"/>
      <c r="I22" s="302"/>
      <c r="J22" s="179"/>
      <c r="K22" s="153"/>
      <c r="L22" s="149">
        <v>12</v>
      </c>
      <c r="M22" s="301" t="s">
        <v>1027</v>
      </c>
      <c r="N22" s="301"/>
      <c r="O22" s="301"/>
      <c r="P22" s="301"/>
      <c r="Q22" s="301"/>
      <c r="R22" s="301"/>
      <c r="S22" s="302"/>
      <c r="T22" s="189" t="str">
        <f>IF(SUM(COUNTIF($K$16:$K$22,"○"),COUNTIF($T$16:$T$21,"○"))&gt;0,"","○")</f>
        <v>○</v>
      </c>
      <c r="U22" s="405"/>
      <c r="V22" s="459"/>
      <c r="W22" s="459"/>
      <c r="X22" s="459"/>
      <c r="Y22" s="459"/>
      <c r="Z22" s="459"/>
      <c r="AA22" s="459"/>
      <c r="AB22" s="459"/>
      <c r="AC22" s="459"/>
      <c r="AD22" s="459"/>
      <c r="AE22" s="459"/>
      <c r="AF22" s="459"/>
    </row>
    <row r="23" spans="1:32" ht="9" customHeight="1" x14ac:dyDescent="0.15">
      <c r="A23" s="296"/>
      <c r="B23" s="296"/>
      <c r="C23" s="296"/>
      <c r="D23" s="296"/>
      <c r="E23" s="296"/>
      <c r="F23" s="296"/>
      <c r="G23" s="296"/>
      <c r="H23" s="296"/>
      <c r="I23" s="296"/>
      <c r="J23" s="296"/>
      <c r="K23" s="296"/>
      <c r="L23" s="296"/>
      <c r="M23" s="296"/>
      <c r="N23" s="296"/>
      <c r="O23" s="296"/>
      <c r="P23" s="296"/>
      <c r="Q23" s="296"/>
      <c r="R23" s="296"/>
      <c r="S23" s="296"/>
      <c r="T23" s="296"/>
      <c r="U23" s="296"/>
      <c r="V23" s="296"/>
      <c r="W23" s="296"/>
      <c r="X23" s="296"/>
      <c r="Y23" s="296"/>
      <c r="Z23" s="296"/>
      <c r="AA23" s="296"/>
      <c r="AB23" s="296"/>
      <c r="AC23" s="296"/>
      <c r="AD23" s="296"/>
      <c r="AE23" s="296"/>
      <c r="AF23" s="296"/>
    </row>
    <row r="24" spans="1:32" ht="9" customHeight="1" x14ac:dyDescent="0.15">
      <c r="A24" s="296"/>
      <c r="B24" s="296"/>
      <c r="C24" s="296"/>
      <c r="D24" s="296"/>
      <c r="E24" s="296"/>
      <c r="F24" s="296"/>
      <c r="G24" s="296"/>
      <c r="H24" s="296"/>
      <c r="I24" s="296"/>
      <c r="J24" s="296"/>
      <c r="K24" s="296"/>
      <c r="L24" s="296"/>
      <c r="M24" s="296"/>
      <c r="N24" s="296"/>
      <c r="O24" s="296"/>
      <c r="P24" s="296"/>
      <c r="Q24" s="296"/>
      <c r="R24" s="296"/>
      <c r="S24" s="296"/>
      <c r="T24" s="296"/>
      <c r="U24" s="296"/>
      <c r="V24" s="296"/>
      <c r="W24" s="296"/>
      <c r="X24" s="296"/>
      <c r="Y24" s="296"/>
      <c r="Z24" s="296"/>
      <c r="AA24" s="296"/>
      <c r="AB24" s="296"/>
      <c r="AC24" s="296"/>
      <c r="AD24" s="296"/>
      <c r="AE24" s="296"/>
      <c r="AF24" s="296"/>
    </row>
    <row r="25" spans="1:32" ht="5.25" customHeight="1" x14ac:dyDescent="0.15">
      <c r="A25" s="297"/>
      <c r="B25" s="297"/>
      <c r="C25" s="297"/>
      <c r="D25" s="297"/>
      <c r="E25" s="297"/>
      <c r="F25" s="297"/>
      <c r="G25" s="297"/>
      <c r="H25" s="297"/>
      <c r="I25" s="297"/>
      <c r="J25" s="297"/>
      <c r="K25" s="297"/>
      <c r="L25" s="297"/>
      <c r="M25" s="297"/>
      <c r="N25" s="297"/>
      <c r="O25" s="297"/>
      <c r="P25" s="297"/>
      <c r="Q25" s="297"/>
      <c r="R25" s="297"/>
      <c r="S25" s="297"/>
      <c r="T25" s="297"/>
      <c r="U25" s="297"/>
      <c r="V25" s="297"/>
      <c r="W25" s="297"/>
      <c r="X25" s="297"/>
      <c r="Y25" s="297"/>
      <c r="Z25" s="297"/>
      <c r="AA25" s="297"/>
      <c r="AB25" s="297"/>
      <c r="AC25" s="297"/>
      <c r="AD25" s="297"/>
      <c r="AE25" s="297"/>
      <c r="AF25" s="297"/>
    </row>
    <row r="26" spans="1:32" ht="14.25" customHeight="1" x14ac:dyDescent="0.15">
      <c r="A26" s="316" t="s">
        <v>1</v>
      </c>
      <c r="B26" s="317"/>
      <c r="C26" s="309"/>
      <c r="D26" s="310"/>
      <c r="E26" s="310"/>
      <c r="F26" s="310"/>
      <c r="G26" s="310"/>
      <c r="H26" s="310"/>
      <c r="I26" s="310"/>
      <c r="J26" s="310"/>
      <c r="K26" s="310"/>
      <c r="L26" s="311"/>
      <c r="M26" s="309"/>
      <c r="N26" s="310"/>
      <c r="O26" s="310"/>
      <c r="P26" s="310"/>
      <c r="Q26" s="310"/>
      <c r="R26" s="310"/>
      <c r="S26" s="310"/>
      <c r="T26" s="310"/>
      <c r="U26" s="310"/>
      <c r="V26" s="311"/>
      <c r="W26" s="312" t="s">
        <v>1009</v>
      </c>
      <c r="X26" s="313"/>
      <c r="Y26" s="314" t="s">
        <v>15</v>
      </c>
      <c r="Z26" s="295"/>
      <c r="AA26" s="295"/>
      <c r="AB26" s="295"/>
      <c r="AC26" s="295"/>
      <c r="AD26" s="295"/>
      <c r="AE26" s="295"/>
      <c r="AF26" s="315"/>
    </row>
    <row r="27" spans="1:32" ht="9" customHeight="1" x14ac:dyDescent="0.15">
      <c r="A27" s="214" t="s">
        <v>9</v>
      </c>
      <c r="B27" s="215"/>
      <c r="C27" s="298" t="s">
        <v>1011</v>
      </c>
      <c r="D27" s="299"/>
      <c r="E27" s="299"/>
      <c r="F27" s="299"/>
      <c r="G27" s="299"/>
      <c r="H27" s="299"/>
      <c r="I27" s="299"/>
      <c r="J27" s="299"/>
      <c r="K27" s="299"/>
      <c r="L27" s="300"/>
      <c r="M27" s="298" t="s">
        <v>42</v>
      </c>
      <c r="N27" s="299"/>
      <c r="O27" s="299"/>
      <c r="P27" s="299"/>
      <c r="Q27" s="299"/>
      <c r="R27" s="299"/>
      <c r="S27" s="299"/>
      <c r="T27" s="299"/>
      <c r="U27" s="299"/>
      <c r="V27" s="300"/>
      <c r="W27" s="218"/>
      <c r="X27" s="219"/>
      <c r="Y27" s="211" t="s">
        <v>61</v>
      </c>
      <c r="Z27" s="211"/>
      <c r="AA27" s="254" t="s">
        <v>16</v>
      </c>
      <c r="AB27" s="335"/>
      <c r="AC27" s="254" t="s">
        <v>43</v>
      </c>
      <c r="AD27" s="255"/>
      <c r="AE27" s="335" t="s">
        <v>18</v>
      </c>
      <c r="AF27" s="255"/>
    </row>
    <row r="28" spans="1:32" ht="25.5" customHeight="1" x14ac:dyDescent="0.15">
      <c r="A28" s="216"/>
      <c r="B28" s="217"/>
      <c r="C28" s="245"/>
      <c r="D28" s="246"/>
      <c r="E28" s="246"/>
      <c r="F28" s="246"/>
      <c r="G28" s="246"/>
      <c r="H28" s="246"/>
      <c r="I28" s="246"/>
      <c r="J28" s="246"/>
      <c r="K28" s="246"/>
      <c r="L28" s="247"/>
      <c r="M28" s="245"/>
      <c r="N28" s="246"/>
      <c r="O28" s="246"/>
      <c r="P28" s="246"/>
      <c r="Q28" s="246"/>
      <c r="R28" s="246"/>
      <c r="S28" s="246"/>
      <c r="T28" s="246"/>
      <c r="U28" s="246"/>
      <c r="V28" s="247"/>
      <c r="W28" s="220"/>
      <c r="X28" s="221"/>
      <c r="Y28" s="209"/>
      <c r="Z28" s="209"/>
      <c r="AA28" s="123"/>
      <c r="AB28" s="124"/>
      <c r="AC28" s="123"/>
      <c r="AD28" s="125"/>
      <c r="AE28" s="126"/>
      <c r="AF28" s="127"/>
    </row>
    <row r="29" spans="1:32" ht="7.5" customHeight="1" x14ac:dyDescent="0.15">
      <c r="A29" s="293"/>
      <c r="B29" s="293"/>
      <c r="C29" s="293"/>
      <c r="D29" s="293"/>
      <c r="E29" s="293"/>
      <c r="F29" s="293"/>
      <c r="G29" s="293"/>
      <c r="H29" s="293"/>
      <c r="I29" s="293"/>
      <c r="J29" s="293"/>
      <c r="K29" s="293"/>
      <c r="L29" s="293"/>
      <c r="M29" s="293"/>
      <c r="N29" s="293"/>
      <c r="O29" s="293"/>
      <c r="P29" s="293"/>
      <c r="Q29" s="293"/>
      <c r="R29" s="293"/>
      <c r="S29" s="293"/>
      <c r="T29" s="293"/>
      <c r="U29" s="293"/>
      <c r="V29" s="293"/>
      <c r="W29" s="294"/>
      <c r="X29" s="294"/>
      <c r="Y29" s="222" t="str">
        <f>TEXT(VALUE_APPOINTMENTYEAR,"ggg[DBNum3][$-ja-JP]e年m月d日")&amp;"
現在の年齢"</f>
        <v>令和８年４月１日
現在の年齢</v>
      </c>
      <c r="Z29" s="223"/>
      <c r="AA29" s="223"/>
      <c r="AB29" s="223"/>
      <c r="AC29" s="223"/>
      <c r="AD29" s="223"/>
      <c r="AE29" s="226" t="str">
        <f>対応表!AN4</f>
        <v/>
      </c>
      <c r="AF29" s="212" t="str">
        <f>対応表!AO4</f>
        <v/>
      </c>
    </row>
    <row r="30" spans="1:32" ht="18" customHeight="1" x14ac:dyDescent="0.15">
      <c r="A30" s="248" t="s">
        <v>37</v>
      </c>
      <c r="B30" s="249"/>
      <c r="C30" s="314" t="s">
        <v>11</v>
      </c>
      <c r="D30" s="295"/>
      <c r="E30" s="295"/>
      <c r="F30" s="295"/>
      <c r="G30" s="295"/>
      <c r="H30" s="295"/>
      <c r="I30" s="295"/>
      <c r="J30" s="295"/>
      <c r="K30" s="315"/>
      <c r="L30" s="242" t="s">
        <v>56</v>
      </c>
      <c r="M30" s="243"/>
      <c r="N30" s="243"/>
      <c r="O30" s="244"/>
      <c r="P30" s="420" t="str">
        <f ca="1">IF(ISERROR(OFFSET(CODE!$D$2,MATCH(対応表!$AD$2,CODE!$C:$C,0)-2,0,1)),"", OFFSET(CODE!$D$2,MATCH(対応表!$AD$2,CODE!$C:$C,0)-2,0,1))</f>
        <v/>
      </c>
      <c r="Q30" s="421"/>
      <c r="R30" s="421"/>
      <c r="S30" s="421"/>
      <c r="T30" s="421"/>
      <c r="Y30" s="224"/>
      <c r="Z30" s="225"/>
      <c r="AA30" s="225"/>
      <c r="AB30" s="225"/>
      <c r="AC30" s="225"/>
      <c r="AD30" s="225"/>
      <c r="AE30" s="227"/>
      <c r="AF30" s="213"/>
    </row>
    <row r="31" spans="1:32" ht="18" customHeight="1" x14ac:dyDescent="0.15">
      <c r="A31" s="250"/>
      <c r="B31" s="251"/>
      <c r="C31" s="238"/>
      <c r="D31" s="239"/>
      <c r="E31" s="239"/>
      <c r="F31" s="140" t="s">
        <v>12</v>
      </c>
      <c r="G31" s="239"/>
      <c r="H31" s="239"/>
      <c r="I31" s="239"/>
      <c r="J31" s="239"/>
      <c r="K31" s="240"/>
      <c r="L31" s="228"/>
      <c r="M31" s="229"/>
      <c r="N31" s="230"/>
      <c r="O31" s="231"/>
      <c r="P31" s="422"/>
      <c r="Q31" s="423"/>
      <c r="R31" s="423"/>
      <c r="S31" s="423"/>
      <c r="T31" s="423"/>
      <c r="U31" s="95"/>
      <c r="V31" s="95"/>
      <c r="W31" s="95"/>
      <c r="X31" s="95"/>
      <c r="Y31" s="95"/>
      <c r="Z31" s="95"/>
      <c r="AA31" s="95"/>
      <c r="AB31" s="95"/>
      <c r="AC31" s="95"/>
      <c r="AD31" s="95"/>
      <c r="AE31" s="95"/>
      <c r="AF31" s="95"/>
    </row>
    <row r="32" spans="1:32" ht="11.25" customHeight="1" x14ac:dyDescent="0.15">
      <c r="A32" s="250"/>
      <c r="B32" s="251"/>
      <c r="C32" s="232" t="s">
        <v>52</v>
      </c>
      <c r="D32" s="233"/>
      <c r="E32" s="233"/>
      <c r="F32" s="233"/>
      <c r="G32" s="233"/>
      <c r="H32" s="233"/>
      <c r="I32" s="233"/>
      <c r="J32" s="233"/>
      <c r="K32" s="234"/>
      <c r="L32" s="232" t="s">
        <v>53</v>
      </c>
      <c r="M32" s="233"/>
      <c r="N32" s="233"/>
      <c r="O32" s="233"/>
      <c r="P32" s="233"/>
      <c r="Q32" s="233"/>
      <c r="R32" s="233"/>
      <c r="S32" s="233"/>
      <c r="T32" s="233"/>
      <c r="U32" s="233"/>
      <c r="V32" s="234"/>
      <c r="W32" s="232" t="s">
        <v>54</v>
      </c>
      <c r="X32" s="233"/>
      <c r="Y32" s="233"/>
      <c r="Z32" s="233"/>
      <c r="AA32" s="233"/>
      <c r="AB32" s="233"/>
      <c r="AC32" s="233"/>
      <c r="AD32" s="233"/>
      <c r="AE32" s="233"/>
      <c r="AF32" s="234"/>
    </row>
    <row r="33" spans="1:38" ht="26.25" customHeight="1" x14ac:dyDescent="0.15">
      <c r="A33" s="252"/>
      <c r="B33" s="253"/>
      <c r="C33" s="241"/>
      <c r="D33" s="241"/>
      <c r="E33" s="241"/>
      <c r="F33" s="241"/>
      <c r="G33" s="241"/>
      <c r="H33" s="241"/>
      <c r="I33" s="241"/>
      <c r="J33" s="241"/>
      <c r="K33" s="241"/>
      <c r="L33" s="235"/>
      <c r="M33" s="236"/>
      <c r="N33" s="236"/>
      <c r="O33" s="236"/>
      <c r="P33" s="236"/>
      <c r="Q33" s="236"/>
      <c r="R33" s="236"/>
      <c r="S33" s="236"/>
      <c r="T33" s="236"/>
      <c r="U33" s="236"/>
      <c r="V33" s="237"/>
      <c r="W33" s="292"/>
      <c r="X33" s="292"/>
      <c r="Y33" s="292"/>
      <c r="Z33" s="292"/>
      <c r="AA33" s="292"/>
      <c r="AB33" s="292"/>
      <c r="AC33" s="292"/>
      <c r="AD33" s="292"/>
      <c r="AE33" s="292"/>
      <c r="AF33" s="292"/>
    </row>
    <row r="34" spans="1:38" ht="5.85" customHeight="1" x14ac:dyDescent="0.15">
      <c r="A34" s="263"/>
      <c r="B34" s="263"/>
      <c r="C34" s="263"/>
      <c r="D34" s="263"/>
      <c r="E34" s="263"/>
      <c r="F34" s="263"/>
      <c r="G34" s="263"/>
      <c r="H34" s="263"/>
      <c r="I34" s="263"/>
      <c r="J34" s="263"/>
      <c r="K34" s="263"/>
      <c r="L34" s="263"/>
      <c r="M34" s="263"/>
      <c r="N34" s="263"/>
      <c r="O34" s="263"/>
      <c r="P34" s="263"/>
      <c r="Q34" s="263"/>
      <c r="R34" s="263"/>
      <c r="S34" s="263"/>
      <c r="T34" s="263"/>
      <c r="U34" s="263"/>
      <c r="V34" s="263"/>
      <c r="W34" s="263"/>
      <c r="X34" s="263"/>
      <c r="Y34" s="263"/>
      <c r="Z34" s="263"/>
      <c r="AA34" s="263"/>
      <c r="AB34" s="263"/>
      <c r="AC34" s="263"/>
      <c r="AD34" s="263"/>
      <c r="AE34" s="263"/>
      <c r="AF34" s="263"/>
    </row>
    <row r="35" spans="1:38" ht="9.75" customHeight="1" x14ac:dyDescent="0.15">
      <c r="A35" s="256" t="s">
        <v>33</v>
      </c>
      <c r="B35" s="256"/>
      <c r="C35" s="322" t="s">
        <v>34</v>
      </c>
      <c r="D35" s="322"/>
      <c r="E35" s="433" t="s">
        <v>45</v>
      </c>
      <c r="F35" s="433"/>
      <c r="G35" s="433"/>
      <c r="H35" s="433"/>
      <c r="I35" s="433"/>
      <c r="J35" s="433"/>
      <c r="K35" s="433"/>
      <c r="L35" s="433"/>
      <c r="M35" s="433"/>
      <c r="N35" s="433"/>
      <c r="O35" s="433"/>
      <c r="P35" s="433"/>
      <c r="Q35" s="433"/>
      <c r="R35" s="433"/>
      <c r="S35" s="256" t="s">
        <v>35</v>
      </c>
      <c r="T35" s="256"/>
      <c r="U35" s="342"/>
      <c r="V35" s="343"/>
      <c r="W35" s="343"/>
      <c r="X35" s="343"/>
      <c r="Y35" s="343"/>
      <c r="Z35" s="343"/>
      <c r="AA35" s="343"/>
      <c r="AB35" s="343"/>
      <c r="AC35" s="343"/>
      <c r="AD35" s="343"/>
      <c r="AE35" s="343"/>
      <c r="AF35" s="354"/>
    </row>
    <row r="36" spans="1:38" ht="15.75" customHeight="1" x14ac:dyDescent="0.15">
      <c r="A36" s="257"/>
      <c r="B36" s="257"/>
      <c r="C36" s="344"/>
      <c r="D36" s="344"/>
      <c r="E36" s="91" t="s">
        <v>58</v>
      </c>
      <c r="F36" s="261"/>
      <c r="G36" s="261"/>
      <c r="H36" s="92" t="s">
        <v>59</v>
      </c>
      <c r="I36" s="261"/>
      <c r="J36" s="261"/>
      <c r="K36" s="261"/>
      <c r="L36" s="261"/>
      <c r="M36" s="261"/>
      <c r="N36" s="92" t="s">
        <v>12</v>
      </c>
      <c r="O36" s="261"/>
      <c r="P36" s="261"/>
      <c r="Q36" s="261"/>
      <c r="R36" s="262"/>
      <c r="S36" s="257"/>
      <c r="T36" s="257"/>
      <c r="U36" s="430"/>
      <c r="V36" s="261"/>
      <c r="W36" s="261"/>
      <c r="X36" s="93" t="s">
        <v>12</v>
      </c>
      <c r="Y36" s="261"/>
      <c r="Z36" s="261"/>
      <c r="AA36" s="261"/>
      <c r="AB36" s="93" t="s">
        <v>12</v>
      </c>
      <c r="AC36" s="260"/>
      <c r="AD36" s="261"/>
      <c r="AE36" s="261"/>
      <c r="AF36" s="262"/>
    </row>
    <row r="37" spans="1:38" ht="10.5" customHeight="1" x14ac:dyDescent="0.15">
      <c r="A37" s="258"/>
      <c r="B37" s="258"/>
      <c r="C37" s="323"/>
      <c r="D37" s="323"/>
      <c r="E37" s="94"/>
      <c r="F37" s="95"/>
      <c r="G37" s="95"/>
      <c r="H37" s="95"/>
      <c r="I37" s="95"/>
      <c r="J37" s="95"/>
      <c r="K37" s="96"/>
      <c r="L37" s="96"/>
      <c r="M37" s="96"/>
      <c r="N37" s="259" t="s">
        <v>921</v>
      </c>
      <c r="O37" s="259"/>
      <c r="P37" s="210"/>
      <c r="Q37" s="210"/>
      <c r="R37" s="116" t="s">
        <v>103</v>
      </c>
      <c r="S37" s="258"/>
      <c r="T37" s="258"/>
      <c r="U37" s="355"/>
      <c r="V37" s="356"/>
      <c r="W37" s="356"/>
      <c r="X37" s="356"/>
      <c r="Y37" s="356"/>
      <c r="Z37" s="356"/>
      <c r="AA37" s="356"/>
      <c r="AB37" s="356"/>
      <c r="AC37" s="356"/>
      <c r="AD37" s="356"/>
      <c r="AE37" s="356"/>
      <c r="AF37" s="357"/>
    </row>
    <row r="38" spans="1:38" ht="6" customHeight="1" x14ac:dyDescent="0.15">
      <c r="A38" s="295"/>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row>
    <row r="39" spans="1:38" ht="18.75" customHeight="1" x14ac:dyDescent="0.15">
      <c r="A39" s="358" t="s">
        <v>10</v>
      </c>
      <c r="B39" s="359"/>
      <c r="C39" s="314" t="s">
        <v>13</v>
      </c>
      <c r="D39" s="295"/>
      <c r="E39" s="295"/>
      <c r="F39" s="315"/>
      <c r="G39" s="314" t="s">
        <v>14</v>
      </c>
      <c r="H39" s="295"/>
      <c r="I39" s="295"/>
      <c r="J39" s="295"/>
      <c r="K39" s="295"/>
      <c r="L39" s="295"/>
      <c r="M39" s="295"/>
      <c r="N39" s="295"/>
      <c r="O39" s="295"/>
      <c r="P39" s="295"/>
      <c r="Q39" s="315"/>
      <c r="R39" s="431" t="s">
        <v>40</v>
      </c>
      <c r="S39" s="432"/>
      <c r="T39" s="314" t="s">
        <v>38</v>
      </c>
      <c r="U39" s="295"/>
      <c r="V39" s="295"/>
      <c r="W39" s="295"/>
      <c r="X39" s="295"/>
      <c r="Y39" s="295"/>
      <c r="Z39" s="295"/>
      <c r="AA39" s="295"/>
      <c r="AB39" s="295"/>
      <c r="AC39" s="295"/>
      <c r="AD39" s="295"/>
      <c r="AE39" s="295"/>
      <c r="AF39" s="315"/>
      <c r="AL39" s="97"/>
    </row>
    <row r="40" spans="1:38" ht="25.5" customHeight="1" x14ac:dyDescent="0.15">
      <c r="A40" s="360"/>
      <c r="B40" s="361"/>
      <c r="C40" s="117"/>
      <c r="D40" s="118"/>
      <c r="E40" s="118"/>
      <c r="F40" s="119"/>
      <c r="G40" s="345"/>
      <c r="H40" s="346"/>
      <c r="I40" s="346"/>
      <c r="J40" s="346"/>
      <c r="K40" s="346"/>
      <c r="L40" s="346"/>
      <c r="M40" s="346"/>
      <c r="N40" s="346"/>
      <c r="O40" s="346"/>
      <c r="P40" s="346"/>
      <c r="Q40" s="347"/>
      <c r="R40" s="228"/>
      <c r="S40" s="383"/>
      <c r="T40" s="345"/>
      <c r="U40" s="346"/>
      <c r="V40" s="346"/>
      <c r="W40" s="346"/>
      <c r="X40" s="346"/>
      <c r="Y40" s="346"/>
      <c r="Z40" s="346"/>
      <c r="AA40" s="346"/>
      <c r="AB40" s="346"/>
      <c r="AC40" s="346"/>
      <c r="AD40" s="346"/>
      <c r="AE40" s="346"/>
      <c r="AF40" s="347"/>
    </row>
    <row r="41" spans="1:38" ht="6" customHeight="1" x14ac:dyDescent="0.15">
      <c r="A41" s="360"/>
      <c r="B41" s="361"/>
      <c r="C41" s="322" t="s">
        <v>2</v>
      </c>
      <c r="D41" s="322"/>
      <c r="E41" s="322"/>
      <c r="F41" s="322"/>
      <c r="G41" s="322"/>
      <c r="H41" s="322"/>
      <c r="I41" s="322"/>
      <c r="J41" s="322"/>
      <c r="K41" s="322"/>
      <c r="L41" s="428" t="s">
        <v>19</v>
      </c>
      <c r="M41" s="428"/>
      <c r="N41" s="428"/>
      <c r="O41" s="428"/>
      <c r="P41" s="428"/>
      <c r="Q41" s="428"/>
      <c r="R41" s="342"/>
      <c r="S41" s="343"/>
      <c r="T41" s="343"/>
      <c r="U41" s="343"/>
      <c r="V41" s="343"/>
      <c r="W41" s="343"/>
      <c r="X41" s="343"/>
      <c r="Y41" s="343"/>
      <c r="Z41" s="343"/>
      <c r="AA41" s="343"/>
      <c r="AB41" s="343"/>
      <c r="AC41" s="343"/>
      <c r="AD41" s="343"/>
      <c r="AE41" s="343"/>
      <c r="AF41" s="343"/>
    </row>
    <row r="42" spans="1:38" ht="11.25" customHeight="1" x14ac:dyDescent="0.15">
      <c r="A42" s="360"/>
      <c r="B42" s="361"/>
      <c r="C42" s="323"/>
      <c r="D42" s="323"/>
      <c r="E42" s="323"/>
      <c r="F42" s="323"/>
      <c r="G42" s="323"/>
      <c r="H42" s="323"/>
      <c r="I42" s="323"/>
      <c r="J42" s="323"/>
      <c r="K42" s="323"/>
      <c r="L42" s="429"/>
      <c r="M42" s="429"/>
      <c r="N42" s="429"/>
      <c r="O42" s="429"/>
      <c r="P42" s="429"/>
      <c r="Q42" s="429"/>
      <c r="R42" s="344"/>
      <c r="S42" s="324" t="str">
        <f>TEXT(EDATE(DATE(YEAR(VALUE_APPOINTMENTYEAR)-1, MONTH(VALUE_APPOINTMENTYEAR), DAY(VALUE_APPOINTMENTYEAR)),-3),"ggg[DBNum3][$-ja-JP]e年")&amp;"４月
現在の職業"</f>
        <v>令和７年４月
現在の職業</v>
      </c>
      <c r="T42" s="324"/>
      <c r="U42" s="324"/>
      <c r="V42" s="426" t="s">
        <v>49</v>
      </c>
      <c r="W42" s="427"/>
      <c r="X42" s="426" t="s">
        <v>980</v>
      </c>
      <c r="Y42" s="427"/>
      <c r="Z42" s="344"/>
      <c r="AA42" s="248" t="s">
        <v>50</v>
      </c>
      <c r="AB42" s="388"/>
      <c r="AC42" s="389"/>
      <c r="AD42" s="303" t="s">
        <v>28</v>
      </c>
      <c r="AE42" s="303"/>
      <c r="AF42" s="321"/>
      <c r="AG42" s="120"/>
    </row>
    <row r="43" spans="1:38" ht="12" customHeight="1" x14ac:dyDescent="0.15">
      <c r="A43" s="360"/>
      <c r="B43" s="361"/>
      <c r="C43" s="322">
        <v>1</v>
      </c>
      <c r="D43" s="325" t="s">
        <v>1010</v>
      </c>
      <c r="E43" s="325"/>
      <c r="F43" s="325"/>
      <c r="G43" s="325"/>
      <c r="H43" s="325"/>
      <c r="I43" s="327"/>
      <c r="J43" s="328"/>
      <c r="K43" s="329"/>
      <c r="L43" s="211" t="s">
        <v>61</v>
      </c>
      <c r="M43" s="211"/>
      <c r="N43" s="367" t="s">
        <v>62</v>
      </c>
      <c r="O43" s="368"/>
      <c r="P43" s="353" t="s">
        <v>63</v>
      </c>
      <c r="Q43" s="353"/>
      <c r="R43" s="344"/>
      <c r="S43" s="324"/>
      <c r="T43" s="324"/>
      <c r="U43" s="324"/>
      <c r="V43" s="427"/>
      <c r="W43" s="427"/>
      <c r="X43" s="427"/>
      <c r="Y43" s="427"/>
      <c r="Z43" s="344"/>
      <c r="AA43" s="390"/>
      <c r="AB43" s="391"/>
      <c r="AC43" s="392"/>
      <c r="AD43" s="303"/>
      <c r="AE43" s="303"/>
      <c r="AF43" s="321"/>
      <c r="AG43" s="120"/>
    </row>
    <row r="44" spans="1:38" ht="12" customHeight="1" x14ac:dyDescent="0.15">
      <c r="A44" s="360"/>
      <c r="B44" s="361"/>
      <c r="C44" s="323"/>
      <c r="D44" s="326"/>
      <c r="E44" s="326"/>
      <c r="F44" s="326"/>
      <c r="G44" s="326"/>
      <c r="H44" s="326"/>
      <c r="I44" s="330"/>
      <c r="J44" s="331"/>
      <c r="K44" s="332"/>
      <c r="L44" s="402"/>
      <c r="M44" s="402"/>
      <c r="N44" s="396"/>
      <c r="O44" s="399"/>
      <c r="P44" s="396"/>
      <c r="Q44" s="364"/>
      <c r="R44" s="344"/>
      <c r="S44" s="324"/>
      <c r="T44" s="324"/>
      <c r="U44" s="324"/>
      <c r="V44" s="327"/>
      <c r="W44" s="348"/>
      <c r="X44" s="328"/>
      <c r="Y44" s="348"/>
      <c r="Z44" s="344"/>
      <c r="AA44" s="390"/>
      <c r="AB44" s="391"/>
      <c r="AC44" s="392"/>
      <c r="AD44" s="303" t="s">
        <v>51</v>
      </c>
      <c r="AE44" s="303"/>
      <c r="AF44" s="321"/>
      <c r="AG44" s="120"/>
    </row>
    <row r="45" spans="1:38" ht="12" customHeight="1" x14ac:dyDescent="0.15">
      <c r="A45" s="360"/>
      <c r="B45" s="361"/>
      <c r="C45" s="322">
        <v>2</v>
      </c>
      <c r="D45" s="325" t="s">
        <v>20</v>
      </c>
      <c r="E45" s="325"/>
      <c r="F45" s="325"/>
      <c r="G45" s="325"/>
      <c r="H45" s="215"/>
      <c r="I45" s="327"/>
      <c r="J45" s="328"/>
      <c r="K45" s="329"/>
      <c r="L45" s="402"/>
      <c r="M45" s="402"/>
      <c r="N45" s="397"/>
      <c r="O45" s="400"/>
      <c r="P45" s="397"/>
      <c r="Q45" s="365"/>
      <c r="R45" s="344"/>
      <c r="S45" s="324"/>
      <c r="T45" s="324"/>
      <c r="U45" s="324"/>
      <c r="V45" s="403"/>
      <c r="W45" s="349"/>
      <c r="X45" s="333"/>
      <c r="Y45" s="349"/>
      <c r="Z45" s="344"/>
      <c r="AA45" s="393"/>
      <c r="AB45" s="394"/>
      <c r="AC45" s="395"/>
      <c r="AD45" s="303"/>
      <c r="AE45" s="303"/>
      <c r="AF45" s="321"/>
      <c r="AG45" s="120"/>
    </row>
    <row r="46" spans="1:38" ht="12" customHeight="1" x14ac:dyDescent="0.15">
      <c r="A46" s="362"/>
      <c r="B46" s="363"/>
      <c r="C46" s="323"/>
      <c r="D46" s="326"/>
      <c r="E46" s="326"/>
      <c r="F46" s="326"/>
      <c r="G46" s="326"/>
      <c r="H46" s="217"/>
      <c r="I46" s="330"/>
      <c r="J46" s="331"/>
      <c r="K46" s="332"/>
      <c r="L46" s="402"/>
      <c r="M46" s="402"/>
      <c r="N46" s="398"/>
      <c r="O46" s="401"/>
      <c r="P46" s="398"/>
      <c r="Q46" s="366"/>
      <c r="R46" s="344"/>
      <c r="S46" s="324"/>
      <c r="T46" s="324"/>
      <c r="U46" s="324"/>
      <c r="V46" s="330"/>
      <c r="W46" s="350"/>
      <c r="X46" s="331"/>
      <c r="Y46" s="350"/>
      <c r="Z46" s="98"/>
      <c r="AA46" s="90"/>
      <c r="AB46" s="90"/>
      <c r="AC46" s="90"/>
      <c r="AD46" s="90"/>
      <c r="AE46" s="90"/>
      <c r="AF46" s="90"/>
    </row>
    <row r="47" spans="1:38" s="9" customFormat="1" ht="6" customHeight="1" x14ac:dyDescent="0.15">
      <c r="A47" s="406"/>
      <c r="B47" s="406"/>
      <c r="C47" s="406"/>
      <c r="D47" s="406"/>
      <c r="E47" s="406"/>
      <c r="F47" s="406"/>
      <c r="G47" s="406"/>
      <c r="H47" s="406"/>
      <c r="I47" s="406"/>
      <c r="J47" s="406"/>
      <c r="K47" s="406"/>
      <c r="L47" s="406"/>
      <c r="M47" s="406"/>
      <c r="N47" s="406"/>
      <c r="O47" s="406"/>
      <c r="P47" s="406"/>
      <c r="Q47" s="406"/>
      <c r="R47" s="406"/>
      <c r="S47" s="406"/>
      <c r="T47" s="406"/>
      <c r="U47" s="406"/>
      <c r="V47" s="406"/>
      <c r="W47" s="406"/>
      <c r="X47" s="406"/>
      <c r="Y47" s="406"/>
      <c r="Z47" s="406"/>
      <c r="AA47" s="406"/>
      <c r="AB47" s="406"/>
      <c r="AC47" s="406"/>
      <c r="AD47" s="406"/>
      <c r="AE47" s="406"/>
      <c r="AF47" s="406"/>
    </row>
    <row r="48" spans="1:38" s="9" customFormat="1" ht="12" customHeight="1" x14ac:dyDescent="0.15">
      <c r="A48" s="371" t="s">
        <v>21</v>
      </c>
      <c r="B48" s="410" t="s">
        <v>22</v>
      </c>
      <c r="C48" s="412" t="s">
        <v>26</v>
      </c>
      <c r="D48" s="413"/>
      <c r="E48" s="371" t="s">
        <v>27</v>
      </c>
      <c r="F48" s="384" t="s">
        <v>60</v>
      </c>
      <c r="G48" s="385"/>
      <c r="H48" s="314" t="s">
        <v>23</v>
      </c>
      <c r="I48" s="295"/>
      <c r="J48" s="295"/>
      <c r="K48" s="295"/>
      <c r="L48" s="295"/>
      <c r="M48" s="295"/>
      <c r="N48" s="315"/>
      <c r="O48" s="248" t="s">
        <v>44</v>
      </c>
      <c r="P48" s="249"/>
      <c r="Q48" s="344"/>
      <c r="R48" s="371" t="s">
        <v>25</v>
      </c>
      <c r="S48" s="339" t="s">
        <v>29</v>
      </c>
      <c r="T48" s="320" t="s">
        <v>31</v>
      </c>
      <c r="U48" s="264"/>
      <c r="V48" s="320" t="s">
        <v>981</v>
      </c>
      <c r="W48" s="264"/>
      <c r="X48" s="248" t="s">
        <v>30</v>
      </c>
      <c r="Y48" s="416"/>
      <c r="Z48" s="416"/>
      <c r="AA48" s="416"/>
      <c r="AB48" s="416"/>
      <c r="AC48" s="416"/>
      <c r="AD48" s="416"/>
      <c r="AE48" s="416"/>
      <c r="AF48" s="249"/>
    </row>
    <row r="49" spans="1:38" ht="12" customHeight="1" x14ac:dyDescent="0.15">
      <c r="A49" s="372"/>
      <c r="B49" s="411"/>
      <c r="C49" s="414"/>
      <c r="D49" s="415"/>
      <c r="E49" s="373"/>
      <c r="F49" s="386"/>
      <c r="G49" s="387"/>
      <c r="H49" s="303" t="s">
        <v>24</v>
      </c>
      <c r="I49" s="303"/>
      <c r="J49" s="143"/>
      <c r="K49" s="303" t="s">
        <v>16</v>
      </c>
      <c r="L49" s="303"/>
      <c r="M49" s="303" t="s">
        <v>17</v>
      </c>
      <c r="N49" s="303"/>
      <c r="O49" s="252"/>
      <c r="P49" s="253"/>
      <c r="Q49" s="344"/>
      <c r="R49" s="372"/>
      <c r="S49" s="339"/>
      <c r="T49" s="320"/>
      <c r="U49" s="264"/>
      <c r="V49" s="320"/>
      <c r="W49" s="264"/>
      <c r="X49" s="252"/>
      <c r="Y49" s="417"/>
      <c r="Z49" s="417"/>
      <c r="AA49" s="417"/>
      <c r="AB49" s="417"/>
      <c r="AC49" s="417"/>
      <c r="AD49" s="417"/>
      <c r="AE49" s="417"/>
      <c r="AF49" s="253"/>
    </row>
    <row r="50" spans="1:38" ht="27.75" customHeight="1" x14ac:dyDescent="0.15">
      <c r="A50" s="372"/>
      <c r="B50" s="141">
        <v>1</v>
      </c>
      <c r="C50" s="111"/>
      <c r="D50" s="112"/>
      <c r="E50" s="113"/>
      <c r="F50" s="111"/>
      <c r="G50" s="112"/>
      <c r="H50" s="369"/>
      <c r="I50" s="370"/>
      <c r="J50" s="156"/>
      <c r="K50" s="114"/>
      <c r="L50" s="115"/>
      <c r="M50" s="114"/>
      <c r="N50" s="115"/>
      <c r="O50" s="351"/>
      <c r="P50" s="352"/>
      <c r="Q50" s="344"/>
      <c r="R50" s="372"/>
      <c r="S50" s="190" t="str">
        <f>TEXT(EDATE(DATE(YEAR(VALUE_APPOINTMENTYEAR)-1, MONTH(VALUE_APPOINTMENTYEAR), DAY(VALUE_APPOINTMENTYEAR)),-3),"e")</f>
        <v>7</v>
      </c>
      <c r="T50" s="114"/>
      <c r="U50" s="115"/>
      <c r="V50" s="114"/>
      <c r="W50" s="115"/>
      <c r="X50" s="407"/>
      <c r="Y50" s="408"/>
      <c r="Z50" s="408"/>
      <c r="AA50" s="408"/>
      <c r="AB50" s="408"/>
      <c r="AC50" s="408"/>
      <c r="AD50" s="408"/>
      <c r="AE50" s="408"/>
      <c r="AF50" s="409"/>
    </row>
    <row r="51" spans="1:38" ht="27.75" customHeight="1" x14ac:dyDescent="0.15">
      <c r="A51" s="372"/>
      <c r="B51" s="141">
        <v>2</v>
      </c>
      <c r="C51" s="111"/>
      <c r="D51" s="112"/>
      <c r="E51" s="113"/>
      <c r="F51" s="111"/>
      <c r="G51" s="112"/>
      <c r="H51" s="369"/>
      <c r="I51" s="370"/>
      <c r="J51" s="156"/>
      <c r="K51" s="114"/>
      <c r="L51" s="115"/>
      <c r="M51" s="114"/>
      <c r="N51" s="115"/>
      <c r="O51" s="351"/>
      <c r="P51" s="352"/>
      <c r="Q51" s="344"/>
      <c r="R51" s="372"/>
      <c r="S51" s="191" t="str">
        <f>TEXT(EDATE(DATE(YEAR(VALUE_APPOINTMENTYEAR)-2, MONTH(VALUE_APPOINTMENTYEAR), DAY(VALUE_APPOINTMENTYEAR)),-3),"e")</f>
        <v>6</v>
      </c>
      <c r="T51" s="114"/>
      <c r="U51" s="115"/>
      <c r="V51" s="114"/>
      <c r="W51" s="115"/>
      <c r="X51" s="407"/>
      <c r="Y51" s="408"/>
      <c r="Z51" s="408"/>
      <c r="AA51" s="408"/>
      <c r="AB51" s="408"/>
      <c r="AC51" s="408"/>
      <c r="AD51" s="408"/>
      <c r="AE51" s="408"/>
      <c r="AF51" s="409"/>
      <c r="AL51" s="97"/>
    </row>
    <row r="52" spans="1:38" ht="27.75" customHeight="1" x14ac:dyDescent="0.15">
      <c r="A52" s="372"/>
      <c r="B52" s="141">
        <v>3</v>
      </c>
      <c r="C52" s="111"/>
      <c r="D52" s="112"/>
      <c r="E52" s="113"/>
      <c r="F52" s="111"/>
      <c r="G52" s="112"/>
      <c r="H52" s="369"/>
      <c r="I52" s="370"/>
      <c r="J52" s="156"/>
      <c r="K52" s="114"/>
      <c r="L52" s="115"/>
      <c r="M52" s="114"/>
      <c r="N52" s="115"/>
      <c r="O52" s="351"/>
      <c r="P52" s="352"/>
      <c r="Q52" s="344"/>
      <c r="R52" s="373"/>
      <c r="S52" s="192" t="str">
        <f>TEXT(EDATE(DATE(YEAR(VALUE_APPOINTMENTYEAR)-3, MONTH(VALUE_APPOINTMENTYEAR), DAY(VALUE_APPOINTMENTYEAR)),-3),"e") &amp; "以前"</f>
        <v>5以前</v>
      </c>
      <c r="T52" s="114"/>
      <c r="U52" s="115"/>
      <c r="V52" s="114"/>
      <c r="W52" s="115"/>
      <c r="X52" s="407"/>
      <c r="Y52" s="408"/>
      <c r="Z52" s="408"/>
      <c r="AA52" s="408"/>
      <c r="AB52" s="408"/>
      <c r="AC52" s="408"/>
      <c r="AD52" s="408"/>
      <c r="AE52" s="408"/>
      <c r="AF52" s="409"/>
    </row>
    <row r="53" spans="1:38" ht="27.75" customHeight="1" x14ac:dyDescent="0.15">
      <c r="A53" s="372"/>
      <c r="B53" s="141">
        <v>4</v>
      </c>
      <c r="C53" s="111"/>
      <c r="D53" s="112"/>
      <c r="E53" s="113"/>
      <c r="F53" s="111"/>
      <c r="G53" s="112"/>
      <c r="H53" s="369"/>
      <c r="I53" s="370"/>
      <c r="J53" s="156"/>
      <c r="K53" s="114"/>
      <c r="L53" s="115"/>
      <c r="M53" s="114"/>
      <c r="N53" s="115"/>
      <c r="O53" s="351"/>
      <c r="P53" s="352"/>
      <c r="Q53" s="344"/>
      <c r="R53" s="303" t="s">
        <v>66</v>
      </c>
      <c r="S53" s="303"/>
      <c r="T53" s="303"/>
      <c r="U53" s="303"/>
      <c r="V53" s="303"/>
      <c r="W53" s="303"/>
      <c r="X53" s="303"/>
      <c r="Y53" s="303"/>
      <c r="Z53" s="303"/>
      <c r="AA53" s="303"/>
      <c r="AB53" s="303"/>
      <c r="AC53" s="303"/>
      <c r="AD53" s="303"/>
      <c r="AE53" s="303"/>
      <c r="AF53" s="303"/>
    </row>
    <row r="54" spans="1:38" ht="27.75" customHeight="1" x14ac:dyDescent="0.15">
      <c r="A54" s="372"/>
      <c r="B54" s="141">
        <v>5</v>
      </c>
      <c r="C54" s="111"/>
      <c r="D54" s="112"/>
      <c r="E54" s="113"/>
      <c r="F54" s="111"/>
      <c r="G54" s="112"/>
      <c r="H54" s="369"/>
      <c r="I54" s="370"/>
      <c r="J54" s="156"/>
      <c r="K54" s="114"/>
      <c r="L54" s="115"/>
      <c r="M54" s="114"/>
      <c r="N54" s="115"/>
      <c r="O54" s="351"/>
      <c r="P54" s="352"/>
      <c r="Q54" s="405"/>
      <c r="R54" s="374"/>
      <c r="S54" s="375"/>
      <c r="T54" s="375"/>
      <c r="U54" s="375"/>
      <c r="V54" s="375"/>
      <c r="W54" s="375"/>
      <c r="X54" s="375"/>
      <c r="Y54" s="375"/>
      <c r="Z54" s="375"/>
      <c r="AA54" s="375"/>
      <c r="AB54" s="375"/>
      <c r="AC54" s="375"/>
      <c r="AD54" s="375"/>
      <c r="AE54" s="375"/>
      <c r="AF54" s="376"/>
    </row>
    <row r="55" spans="1:38" ht="27.75" customHeight="1" x14ac:dyDescent="0.15">
      <c r="A55" s="372"/>
      <c r="B55" s="141">
        <v>6</v>
      </c>
      <c r="C55" s="111"/>
      <c r="D55" s="112"/>
      <c r="E55" s="113"/>
      <c r="F55" s="111"/>
      <c r="G55" s="112"/>
      <c r="H55" s="369"/>
      <c r="I55" s="370"/>
      <c r="J55" s="156"/>
      <c r="K55" s="114"/>
      <c r="L55" s="115"/>
      <c r="M55" s="114"/>
      <c r="N55" s="115"/>
      <c r="O55" s="351"/>
      <c r="P55" s="352"/>
      <c r="Q55" s="405"/>
      <c r="R55" s="377"/>
      <c r="S55" s="378"/>
      <c r="T55" s="378"/>
      <c r="U55" s="378"/>
      <c r="V55" s="378"/>
      <c r="W55" s="378"/>
      <c r="X55" s="378"/>
      <c r="Y55" s="378"/>
      <c r="Z55" s="378"/>
      <c r="AA55" s="378"/>
      <c r="AB55" s="378"/>
      <c r="AC55" s="378"/>
      <c r="AD55" s="378"/>
      <c r="AE55" s="378"/>
      <c r="AF55" s="379"/>
    </row>
    <row r="56" spans="1:38" ht="27.75" customHeight="1" x14ac:dyDescent="0.15">
      <c r="A56" s="373"/>
      <c r="B56" s="141">
        <v>7</v>
      </c>
      <c r="C56" s="111"/>
      <c r="D56" s="112"/>
      <c r="E56" s="113"/>
      <c r="F56" s="111"/>
      <c r="G56" s="112"/>
      <c r="H56" s="369"/>
      <c r="I56" s="370"/>
      <c r="J56" s="156"/>
      <c r="K56" s="114"/>
      <c r="L56" s="115"/>
      <c r="M56" s="114"/>
      <c r="N56" s="115"/>
      <c r="O56" s="351"/>
      <c r="P56" s="352"/>
      <c r="Q56" s="405"/>
      <c r="R56" s="380"/>
      <c r="S56" s="381"/>
      <c r="T56" s="381"/>
      <c r="U56" s="381"/>
      <c r="V56" s="381"/>
      <c r="W56" s="381"/>
      <c r="X56" s="381"/>
      <c r="Y56" s="381"/>
      <c r="Z56" s="381"/>
      <c r="AA56" s="381"/>
      <c r="AB56" s="381"/>
      <c r="AC56" s="381"/>
      <c r="AD56" s="381"/>
      <c r="AE56" s="381"/>
      <c r="AF56" s="382"/>
    </row>
    <row r="57" spans="1:38" ht="3.75" customHeight="1" x14ac:dyDescent="0.15">
      <c r="A57" s="89"/>
      <c r="B57" s="89"/>
      <c r="C57" s="89"/>
      <c r="D57" s="89"/>
      <c r="E57" s="89"/>
      <c r="F57" s="89"/>
      <c r="G57" s="89"/>
      <c r="H57" s="89"/>
      <c r="I57" s="89"/>
      <c r="J57" s="89"/>
      <c r="K57" s="89"/>
      <c r="L57" s="89"/>
      <c r="M57" s="89"/>
      <c r="N57" s="89"/>
      <c r="O57" s="89"/>
      <c r="P57" s="89"/>
      <c r="Q57" s="89"/>
      <c r="R57" s="89"/>
      <c r="S57" s="89"/>
      <c r="T57" s="89"/>
      <c r="U57" s="89"/>
      <c r="V57" s="89"/>
      <c r="W57" s="89"/>
      <c r="X57" s="99"/>
      <c r="Y57" s="99"/>
      <c r="Z57" s="99"/>
      <c r="AA57" s="4"/>
      <c r="AB57" s="4"/>
      <c r="AC57" s="100"/>
      <c r="AD57" s="4"/>
      <c r="AE57" s="4"/>
      <c r="AF57" s="101"/>
    </row>
    <row r="58" spans="1:38" s="9" customFormat="1" ht="14.25" customHeight="1" x14ac:dyDescent="0.15">
      <c r="A58" s="122" t="s">
        <v>80</v>
      </c>
      <c r="B58" s="68"/>
      <c r="C58" s="68"/>
      <c r="D58" s="68"/>
      <c r="E58" s="68"/>
      <c r="F58" s="68"/>
      <c r="G58" s="68"/>
      <c r="H58" s="68"/>
      <c r="I58" s="68"/>
      <c r="J58" s="68"/>
      <c r="K58" s="68"/>
      <c r="L58" s="69"/>
      <c r="M58" s="69"/>
      <c r="N58" s="69"/>
      <c r="O58" s="69"/>
      <c r="P58" s="69"/>
      <c r="Q58" s="69"/>
      <c r="R58" s="69"/>
      <c r="S58" s="69"/>
      <c r="T58" s="69"/>
      <c r="U58" s="69"/>
      <c r="V58" s="69"/>
      <c r="W58" s="69"/>
      <c r="X58" s="69"/>
      <c r="Y58" s="69"/>
      <c r="Z58" s="69"/>
      <c r="AA58" s="69"/>
      <c r="AB58" s="69"/>
      <c r="AC58" s="69"/>
      <c r="AD58" s="69"/>
      <c r="AE58" s="69"/>
      <c r="AF58" s="69"/>
      <c r="AG58" s="69"/>
      <c r="AH58" s="69"/>
      <c r="AI58" s="69"/>
      <c r="AJ58" s="69"/>
      <c r="AK58" s="5"/>
    </row>
    <row r="59" spans="1:38" s="9" customFormat="1" ht="12.75" customHeight="1" x14ac:dyDescent="0.15">
      <c r="A59" s="287" t="s">
        <v>993</v>
      </c>
      <c r="B59" s="419"/>
      <c r="C59" s="419"/>
      <c r="D59" s="419"/>
      <c r="E59" s="288"/>
      <c r="F59" s="285" t="s">
        <v>81</v>
      </c>
      <c r="G59" s="285"/>
      <c r="H59" s="285"/>
      <c r="I59" s="285"/>
      <c r="J59" s="285"/>
      <c r="K59" s="285"/>
      <c r="L59" s="285"/>
      <c r="M59" s="285"/>
      <c r="N59" s="285"/>
      <c r="O59" s="285"/>
      <c r="P59" s="285"/>
      <c r="Q59" s="285"/>
      <c r="R59" s="285"/>
      <c r="S59" s="285"/>
      <c r="T59" s="285"/>
      <c r="U59" s="285"/>
      <c r="V59" s="285"/>
      <c r="W59" s="285"/>
      <c r="X59" s="285"/>
      <c r="Y59" s="285"/>
      <c r="Z59" s="285"/>
      <c r="AA59" s="285"/>
      <c r="AB59" s="285"/>
      <c r="AC59" s="285"/>
      <c r="AD59" s="285"/>
      <c r="AE59" s="285"/>
      <c r="AF59" s="285"/>
      <c r="AG59" s="121"/>
      <c r="AH59" s="121"/>
      <c r="AI59" s="121"/>
      <c r="AJ59" s="5"/>
    </row>
    <row r="60" spans="1:38" s="9" customFormat="1" ht="15.75" customHeight="1" x14ac:dyDescent="0.15">
      <c r="A60" s="287" t="s">
        <v>28</v>
      </c>
      <c r="B60" s="288"/>
      <c r="C60" s="289"/>
      <c r="D60" s="290"/>
      <c r="E60" s="291"/>
      <c r="F60" s="281"/>
      <c r="G60" s="281"/>
      <c r="H60" s="70" t="s">
        <v>16</v>
      </c>
      <c r="I60" s="281"/>
      <c r="J60" s="281"/>
      <c r="K60" s="281"/>
      <c r="L60" s="70" t="s">
        <v>79</v>
      </c>
      <c r="M60" s="281"/>
      <c r="N60" s="281"/>
      <c r="O60" s="70" t="s">
        <v>82</v>
      </c>
      <c r="P60" s="286"/>
      <c r="Q60" s="286"/>
      <c r="R60" s="286"/>
      <c r="S60" s="286"/>
      <c r="T60" s="286"/>
      <c r="U60" s="286"/>
      <c r="V60" s="286"/>
      <c r="W60" s="286"/>
      <c r="X60" s="286"/>
      <c r="Y60" s="286"/>
      <c r="Z60" s="286"/>
      <c r="AA60" s="286"/>
      <c r="AB60" s="286"/>
      <c r="AC60" s="286"/>
      <c r="AD60" s="286"/>
      <c r="AE60" s="286"/>
      <c r="AF60" s="286"/>
      <c r="AG60" s="145"/>
      <c r="AH60" s="145"/>
      <c r="AI60" s="145"/>
      <c r="AJ60" s="5"/>
    </row>
    <row r="61" spans="1:38" s="9" customFormat="1" ht="15.75" customHeight="1" x14ac:dyDescent="0.15">
      <c r="A61" s="287" t="s">
        <v>51</v>
      </c>
      <c r="B61" s="288"/>
      <c r="C61" s="289"/>
      <c r="D61" s="290"/>
      <c r="E61" s="291"/>
      <c r="F61" s="281"/>
      <c r="G61" s="281"/>
      <c r="H61" s="70" t="s">
        <v>16</v>
      </c>
      <c r="I61" s="281"/>
      <c r="J61" s="281"/>
      <c r="K61" s="281"/>
      <c r="L61" s="70" t="s">
        <v>79</v>
      </c>
      <c r="M61" s="281"/>
      <c r="N61" s="281"/>
      <c r="O61" s="70" t="s">
        <v>82</v>
      </c>
      <c r="P61" s="286"/>
      <c r="Q61" s="286"/>
      <c r="R61" s="286"/>
      <c r="S61" s="286"/>
      <c r="T61" s="286"/>
      <c r="U61" s="286"/>
      <c r="V61" s="286"/>
      <c r="W61" s="286"/>
      <c r="X61" s="286"/>
      <c r="Y61" s="286"/>
      <c r="Z61" s="286"/>
      <c r="AA61" s="286"/>
      <c r="AB61" s="286"/>
      <c r="AC61" s="286"/>
      <c r="AD61" s="286"/>
      <c r="AE61" s="286"/>
      <c r="AF61" s="286"/>
      <c r="AG61" s="145"/>
      <c r="AH61" s="145"/>
      <c r="AI61" s="145"/>
      <c r="AJ61" s="5"/>
    </row>
    <row r="62" spans="1:38" ht="7.5" customHeight="1" thickBot="1" x14ac:dyDescent="0.2">
      <c r="A62" s="89"/>
      <c r="B62" s="89"/>
      <c r="C62" s="89"/>
      <c r="D62" s="89"/>
      <c r="E62" s="89"/>
      <c r="F62" s="89"/>
      <c r="G62" s="89"/>
      <c r="H62" s="89"/>
      <c r="I62" s="89"/>
      <c r="J62" s="89"/>
      <c r="K62" s="89"/>
      <c r="L62" s="89"/>
      <c r="M62" s="89"/>
      <c r="N62" s="89"/>
      <c r="O62" s="89"/>
      <c r="P62" s="89"/>
      <c r="Q62" s="89"/>
      <c r="R62" s="89"/>
      <c r="S62" s="89"/>
      <c r="T62" s="89"/>
      <c r="U62" s="89"/>
      <c r="V62" s="89"/>
      <c r="W62" s="89"/>
      <c r="X62" s="99"/>
      <c r="Y62" s="99"/>
      <c r="Z62" s="99"/>
      <c r="AA62" s="4"/>
      <c r="AB62" s="4"/>
      <c r="AC62" s="100"/>
      <c r="AD62" s="4"/>
      <c r="AE62" s="4"/>
      <c r="AF62" s="101"/>
    </row>
    <row r="63" spans="1:38" ht="18.75" customHeight="1" x14ac:dyDescent="0.15">
      <c r="A63" s="265" t="s">
        <v>1118</v>
      </c>
      <c r="B63" s="266"/>
      <c r="C63" s="266"/>
      <c r="D63" s="266"/>
      <c r="E63" s="266"/>
      <c r="F63" s="266"/>
      <c r="G63" s="266"/>
      <c r="H63" s="266"/>
      <c r="I63" s="266"/>
      <c r="J63" s="266"/>
      <c r="K63" s="266"/>
      <c r="L63" s="266"/>
      <c r="M63" s="266"/>
      <c r="N63" s="266"/>
      <c r="O63" s="266"/>
      <c r="P63" s="266"/>
      <c r="Q63" s="266"/>
      <c r="R63" s="266"/>
      <c r="S63" s="266"/>
      <c r="T63" s="266"/>
      <c r="U63" s="266"/>
      <c r="V63" s="266"/>
      <c r="W63" s="269" t="s">
        <v>105</v>
      </c>
      <c r="X63" s="270"/>
      <c r="Y63" s="270"/>
      <c r="Z63" s="270"/>
      <c r="AA63" s="271"/>
      <c r="AB63" s="272"/>
      <c r="AC63" s="273"/>
      <c r="AD63" s="273"/>
      <c r="AE63" s="273"/>
      <c r="AF63" s="274"/>
    </row>
    <row r="64" spans="1:38" ht="18.75" customHeight="1" thickBot="1" x14ac:dyDescent="0.2">
      <c r="A64" s="267"/>
      <c r="B64" s="268"/>
      <c r="C64" s="268"/>
      <c r="D64" s="268"/>
      <c r="E64" s="268"/>
      <c r="F64" s="268"/>
      <c r="G64" s="268"/>
      <c r="H64" s="268"/>
      <c r="I64" s="268"/>
      <c r="J64" s="268"/>
      <c r="K64" s="268"/>
      <c r="L64" s="268"/>
      <c r="M64" s="268"/>
      <c r="N64" s="268"/>
      <c r="O64" s="268"/>
      <c r="P64" s="268"/>
      <c r="Q64" s="268"/>
      <c r="R64" s="268"/>
      <c r="S64" s="268"/>
      <c r="T64" s="268"/>
      <c r="U64" s="268"/>
      <c r="V64" s="268"/>
      <c r="W64" s="275" t="s">
        <v>106</v>
      </c>
      <c r="X64" s="276"/>
      <c r="Y64" s="276"/>
      <c r="Z64" s="276"/>
      <c r="AA64" s="277"/>
      <c r="AB64" s="278"/>
      <c r="AC64" s="279"/>
      <c r="AD64" s="279"/>
      <c r="AE64" s="279"/>
      <c r="AF64" s="280"/>
    </row>
    <row r="65" spans="1:32" ht="7.5" customHeight="1" thickBot="1" x14ac:dyDescent="0.2">
      <c r="A65" s="102"/>
      <c r="B65" s="102"/>
      <c r="C65" s="102"/>
      <c r="D65" s="102"/>
      <c r="E65" s="102"/>
      <c r="F65" s="102"/>
      <c r="G65" s="102"/>
      <c r="H65" s="102"/>
      <c r="I65" s="102"/>
      <c r="J65" s="102"/>
      <c r="K65" s="102"/>
      <c r="L65" s="102"/>
      <c r="M65" s="102"/>
      <c r="N65" s="102"/>
      <c r="O65" s="102"/>
      <c r="P65" s="102"/>
      <c r="Q65" s="102"/>
      <c r="R65" s="102"/>
      <c r="S65" s="102"/>
      <c r="T65" s="102"/>
      <c r="U65" s="102"/>
      <c r="V65" s="102"/>
      <c r="W65" s="103"/>
      <c r="X65" s="103"/>
      <c r="Y65" s="103"/>
      <c r="Z65" s="103"/>
      <c r="AA65" s="103"/>
      <c r="AB65" s="142"/>
      <c r="AC65" s="142"/>
      <c r="AD65" s="142"/>
      <c r="AE65" s="142"/>
      <c r="AF65" s="142"/>
    </row>
    <row r="66" spans="1:32" ht="18.75" customHeight="1" x14ac:dyDescent="0.15">
      <c r="A66" s="265" t="s">
        <v>1119</v>
      </c>
      <c r="B66" s="266"/>
      <c r="C66" s="266"/>
      <c r="D66" s="266"/>
      <c r="E66" s="266"/>
      <c r="F66" s="266"/>
      <c r="G66" s="266"/>
      <c r="H66" s="266"/>
      <c r="I66" s="266"/>
      <c r="J66" s="266"/>
      <c r="K66" s="266"/>
      <c r="L66" s="266"/>
      <c r="M66" s="266"/>
      <c r="N66" s="266"/>
      <c r="O66" s="266"/>
      <c r="P66" s="266"/>
      <c r="Q66" s="266"/>
      <c r="R66" s="266"/>
      <c r="S66" s="266"/>
      <c r="T66" s="266"/>
      <c r="U66" s="266"/>
      <c r="V66" s="266"/>
      <c r="W66" s="269" t="s">
        <v>998</v>
      </c>
      <c r="X66" s="270"/>
      <c r="Y66" s="270"/>
      <c r="Z66" s="270"/>
      <c r="AA66" s="271"/>
      <c r="AB66" s="272"/>
      <c r="AC66" s="273"/>
      <c r="AD66" s="273"/>
      <c r="AE66" s="273"/>
      <c r="AF66" s="274"/>
    </row>
    <row r="67" spans="1:32" ht="18.75" customHeight="1" thickBot="1" x14ac:dyDescent="0.2">
      <c r="A67" s="267"/>
      <c r="B67" s="268"/>
      <c r="C67" s="268"/>
      <c r="D67" s="268"/>
      <c r="E67" s="268"/>
      <c r="F67" s="268"/>
      <c r="G67" s="268"/>
      <c r="H67" s="268"/>
      <c r="I67" s="268"/>
      <c r="J67" s="268"/>
      <c r="K67" s="268"/>
      <c r="L67" s="268"/>
      <c r="M67" s="268"/>
      <c r="N67" s="268"/>
      <c r="O67" s="268"/>
      <c r="P67" s="268"/>
      <c r="Q67" s="268"/>
      <c r="R67" s="268"/>
      <c r="S67" s="268"/>
      <c r="T67" s="268"/>
      <c r="U67" s="268"/>
      <c r="V67" s="268"/>
      <c r="W67" s="275" t="s">
        <v>999</v>
      </c>
      <c r="X67" s="276"/>
      <c r="Y67" s="276"/>
      <c r="Z67" s="276"/>
      <c r="AA67" s="277"/>
      <c r="AB67" s="278"/>
      <c r="AC67" s="279"/>
      <c r="AD67" s="279"/>
      <c r="AE67" s="279"/>
      <c r="AF67" s="280"/>
    </row>
    <row r="68" spans="1:32" ht="18" customHeight="1" x14ac:dyDescent="0.15">
      <c r="A68" s="418"/>
      <c r="B68" s="418"/>
      <c r="C68" s="418"/>
      <c r="D68" s="418"/>
      <c r="E68" s="418"/>
      <c r="F68" s="418"/>
      <c r="G68" s="418"/>
      <c r="H68" s="418"/>
      <c r="I68" s="418"/>
      <c r="J68" s="418"/>
      <c r="K68" s="418"/>
      <c r="L68" s="418"/>
      <c r="M68" s="418"/>
      <c r="N68" s="418"/>
      <c r="O68" s="418"/>
      <c r="P68" s="418"/>
      <c r="Q68" s="418"/>
      <c r="R68" s="418"/>
      <c r="S68" s="418"/>
      <c r="T68" s="418"/>
      <c r="U68" s="404"/>
      <c r="V68" s="404"/>
      <c r="W68" s="404"/>
      <c r="X68" s="404"/>
      <c r="Y68" s="404"/>
      <c r="Z68" s="404"/>
      <c r="AA68" s="404"/>
      <c r="AB68" s="404"/>
      <c r="AC68" s="404"/>
      <c r="AD68" s="404"/>
      <c r="AE68" s="404"/>
      <c r="AF68" s="404"/>
    </row>
  </sheetData>
  <sheetProtection algorithmName="SHA-512" hashValue="5iYCrQ1lV49Hts9oz4JERs60to1ltL9l4gyFJoV9q/7AbWUyzQwgkHby6fuP9h+KbG+7/+GSj5OGPkJmEZEyWg==" saltValue="d0/+g7ERHqT9RQw1gbZb8Q==" spinCount="100000" sheet="1" objects="1" scenarios="1"/>
  <dataConsolidate/>
  <mergeCells count="245">
    <mergeCell ref="K3:O3"/>
    <mergeCell ref="K4:O4"/>
    <mergeCell ref="C20:I20"/>
    <mergeCell ref="C21:I21"/>
    <mergeCell ref="C22:I22"/>
    <mergeCell ref="L16:L17"/>
    <mergeCell ref="L18:L19"/>
    <mergeCell ref="W15:Y17"/>
    <mergeCell ref="W18:Y20"/>
    <mergeCell ref="U21:AF22"/>
    <mergeCell ref="Z15:AD15"/>
    <mergeCell ref="Z16:AD16"/>
    <mergeCell ref="Z17:AD17"/>
    <mergeCell ref="Z18:AD18"/>
    <mergeCell ref="Z19:AD19"/>
    <mergeCell ref="C17:I17"/>
    <mergeCell ref="B12:I12"/>
    <mergeCell ref="K10:L10"/>
    <mergeCell ref="K11:L11"/>
    <mergeCell ref="K12:L12"/>
    <mergeCell ref="M10:T10"/>
    <mergeCell ref="I5:I6"/>
    <mergeCell ref="K5:O6"/>
    <mergeCell ref="AE6:AF7"/>
    <mergeCell ref="A10:A12"/>
    <mergeCell ref="C18:I18"/>
    <mergeCell ref="T6:U7"/>
    <mergeCell ref="V6:W7"/>
    <mergeCell ref="X6:Y7"/>
    <mergeCell ref="S6:S7"/>
    <mergeCell ref="R3:R7"/>
    <mergeCell ref="M17:S17"/>
    <mergeCell ref="M18:S18"/>
    <mergeCell ref="W3:X4"/>
    <mergeCell ref="U3:V4"/>
    <mergeCell ref="S3:T4"/>
    <mergeCell ref="A8:AF9"/>
    <mergeCell ref="I7:Q7"/>
    <mergeCell ref="AE3:AF4"/>
    <mergeCell ref="AC3:AD4"/>
    <mergeCell ref="AA3:AB4"/>
    <mergeCell ref="Y3:Z4"/>
    <mergeCell ref="A15:T15"/>
    <mergeCell ref="A16:A22"/>
    <mergeCell ref="V15:V20"/>
    <mergeCell ref="AE15:AF15"/>
    <mergeCell ref="AE16:AF16"/>
    <mergeCell ref="C19:I19"/>
    <mergeCell ref="C5:G5"/>
    <mergeCell ref="C6:G6"/>
    <mergeCell ref="C7:G7"/>
    <mergeCell ref="P30:T31"/>
    <mergeCell ref="M19:S19"/>
    <mergeCell ref="M20:S20"/>
    <mergeCell ref="X42:Y43"/>
    <mergeCell ref="L41:Q42"/>
    <mergeCell ref="U36:W36"/>
    <mergeCell ref="Y36:AA36"/>
    <mergeCell ref="C39:F39"/>
    <mergeCell ref="G39:Q39"/>
    <mergeCell ref="R39:S39"/>
    <mergeCell ref="T39:AF39"/>
    <mergeCell ref="C35:D37"/>
    <mergeCell ref="E35:R35"/>
    <mergeCell ref="V42:W43"/>
    <mergeCell ref="Z20:AD20"/>
    <mergeCell ref="M16:S16"/>
    <mergeCell ref="AA6:AB7"/>
    <mergeCell ref="AC6:AD7"/>
    <mergeCell ref="AA27:AB27"/>
    <mergeCell ref="U68:W68"/>
    <mergeCell ref="X68:AF68"/>
    <mergeCell ref="Q48:Q56"/>
    <mergeCell ref="A47:AF47"/>
    <mergeCell ref="X50:AF50"/>
    <mergeCell ref="X51:AF51"/>
    <mergeCell ref="X52:AF52"/>
    <mergeCell ref="O53:P53"/>
    <mergeCell ref="O54:P54"/>
    <mergeCell ref="B48:B49"/>
    <mergeCell ref="C48:D49"/>
    <mergeCell ref="X48:AF49"/>
    <mergeCell ref="E48:E49"/>
    <mergeCell ref="A68:T68"/>
    <mergeCell ref="S48:S49"/>
    <mergeCell ref="T48:U49"/>
    <mergeCell ref="A48:A56"/>
    <mergeCell ref="R53:AF53"/>
    <mergeCell ref="H50:I50"/>
    <mergeCell ref="A66:V67"/>
    <mergeCell ref="W67:AA67"/>
    <mergeCell ref="AB67:AF67"/>
    <mergeCell ref="A59:E59"/>
    <mergeCell ref="O52:P52"/>
    <mergeCell ref="C43:C44"/>
    <mergeCell ref="AF44:AF45"/>
    <mergeCell ref="C45:C46"/>
    <mergeCell ref="W66:AA66"/>
    <mergeCell ref="M60:N60"/>
    <mergeCell ref="F61:G61"/>
    <mergeCell ref="I61:K61"/>
    <mergeCell ref="M61:N61"/>
    <mergeCell ref="L43:M43"/>
    <mergeCell ref="R42:R46"/>
    <mergeCell ref="N44:N46"/>
    <mergeCell ref="O44:O46"/>
    <mergeCell ref="P44:P46"/>
    <mergeCell ref="V48:W49"/>
    <mergeCell ref="L44:M46"/>
    <mergeCell ref="V44:V46"/>
    <mergeCell ref="H52:I52"/>
    <mergeCell ref="I43:K44"/>
    <mergeCell ref="A39:B46"/>
    <mergeCell ref="D43:H44"/>
    <mergeCell ref="Q44:Q46"/>
    <mergeCell ref="N43:O43"/>
    <mergeCell ref="H56:I56"/>
    <mergeCell ref="R48:R52"/>
    <mergeCell ref="O51:P51"/>
    <mergeCell ref="R54:AF56"/>
    <mergeCell ref="AB66:AF66"/>
    <mergeCell ref="W44:W46"/>
    <mergeCell ref="O56:P56"/>
    <mergeCell ref="G40:Q40"/>
    <mergeCell ref="R40:S40"/>
    <mergeCell ref="H55:I55"/>
    <mergeCell ref="O55:P55"/>
    <mergeCell ref="F48:G49"/>
    <mergeCell ref="H48:N48"/>
    <mergeCell ref="H49:I49"/>
    <mergeCell ref="K49:L49"/>
    <mergeCell ref="M49:N49"/>
    <mergeCell ref="H53:I53"/>
    <mergeCell ref="H54:I54"/>
    <mergeCell ref="O48:P49"/>
    <mergeCell ref="H51:I51"/>
    <mergeCell ref="R41:AF41"/>
    <mergeCell ref="Z42:Z45"/>
    <mergeCell ref="T40:AF40"/>
    <mergeCell ref="Y44:Y46"/>
    <mergeCell ref="O50:P50"/>
    <mergeCell ref="P43:Q43"/>
    <mergeCell ref="U35:AF35"/>
    <mergeCell ref="U37:AF37"/>
    <mergeCell ref="I36:M36"/>
    <mergeCell ref="O36:R36"/>
    <mergeCell ref="AA42:AC45"/>
    <mergeCell ref="AD42:AE43"/>
    <mergeCell ref="AD44:AE45"/>
    <mergeCell ref="F36:G36"/>
    <mergeCell ref="S35:T37"/>
    <mergeCell ref="AF42:AF43"/>
    <mergeCell ref="C41:K42"/>
    <mergeCell ref="S42:U46"/>
    <mergeCell ref="D45:H46"/>
    <mergeCell ref="I45:K46"/>
    <mergeCell ref="X44:X46"/>
    <mergeCell ref="A1:AF1"/>
    <mergeCell ref="AC2:AF2"/>
    <mergeCell ref="AE27:AF27"/>
    <mergeCell ref="M27:V27"/>
    <mergeCell ref="C30:K30"/>
    <mergeCell ref="AE17:AF17"/>
    <mergeCell ref="AE18:AF18"/>
    <mergeCell ref="AE19:AF19"/>
    <mergeCell ref="AE20:AF20"/>
    <mergeCell ref="A3:A7"/>
    <mergeCell ref="P5:P6"/>
    <mergeCell ref="M12:T12"/>
    <mergeCell ref="W12:AD12"/>
    <mergeCell ref="U12:V12"/>
    <mergeCell ref="AE12:AF12"/>
    <mergeCell ref="C16:I16"/>
    <mergeCell ref="C27:L27"/>
    <mergeCell ref="M21:S21"/>
    <mergeCell ref="M22:S22"/>
    <mergeCell ref="V14:AF14"/>
    <mergeCell ref="A14:T14"/>
    <mergeCell ref="C3:G3"/>
    <mergeCell ref="Z2:AB2"/>
    <mergeCell ref="W2:Y2"/>
    <mergeCell ref="A2:V2"/>
    <mergeCell ref="C26:L26"/>
    <mergeCell ref="M26:V26"/>
    <mergeCell ref="W26:X26"/>
    <mergeCell ref="Y26:AF26"/>
    <mergeCell ref="A26:B26"/>
    <mergeCell ref="A13:AF13"/>
    <mergeCell ref="S5:Y5"/>
    <mergeCell ref="Z6:Z7"/>
    <mergeCell ref="W10:AD10"/>
    <mergeCell ref="W11:AD11"/>
    <mergeCell ref="AE10:AF10"/>
    <mergeCell ref="AE11:AF11"/>
    <mergeCell ref="B10:I10"/>
    <mergeCell ref="B11:I11"/>
    <mergeCell ref="C4:G4"/>
    <mergeCell ref="Z5:AF5"/>
    <mergeCell ref="A63:V64"/>
    <mergeCell ref="W63:AA63"/>
    <mergeCell ref="AB63:AF63"/>
    <mergeCell ref="W64:AA64"/>
    <mergeCell ref="AB64:AF64"/>
    <mergeCell ref="F60:G60"/>
    <mergeCell ref="I60:K60"/>
    <mergeCell ref="M11:T11"/>
    <mergeCell ref="U10:V10"/>
    <mergeCell ref="U11:V11"/>
    <mergeCell ref="F59:AF59"/>
    <mergeCell ref="P60:AF60"/>
    <mergeCell ref="P61:AF61"/>
    <mergeCell ref="A60:B60"/>
    <mergeCell ref="A61:B61"/>
    <mergeCell ref="C60:E60"/>
    <mergeCell ref="C61:E61"/>
    <mergeCell ref="W33:AF33"/>
    <mergeCell ref="A34:AF34"/>
    <mergeCell ref="W32:AF32"/>
    <mergeCell ref="A29:X29"/>
    <mergeCell ref="A38:AF38"/>
    <mergeCell ref="A23:AF25"/>
    <mergeCell ref="Y28:Z28"/>
    <mergeCell ref="P37:Q37"/>
    <mergeCell ref="Y27:Z27"/>
    <mergeCell ref="AF29:AF30"/>
    <mergeCell ref="A27:B28"/>
    <mergeCell ref="W27:X28"/>
    <mergeCell ref="Y29:AD30"/>
    <mergeCell ref="AE29:AE30"/>
    <mergeCell ref="L31:M31"/>
    <mergeCell ref="N31:O31"/>
    <mergeCell ref="L32:V32"/>
    <mergeCell ref="L33:V33"/>
    <mergeCell ref="C31:E31"/>
    <mergeCell ref="G31:K31"/>
    <mergeCell ref="C32:K32"/>
    <mergeCell ref="C33:K33"/>
    <mergeCell ref="L30:O30"/>
    <mergeCell ref="M28:V28"/>
    <mergeCell ref="A30:B33"/>
    <mergeCell ref="AC27:AD27"/>
    <mergeCell ref="A35:B37"/>
    <mergeCell ref="N37:O37"/>
    <mergeCell ref="AC36:AF36"/>
    <mergeCell ref="C28:L28"/>
  </mergeCells>
  <phoneticPr fontId="1"/>
  <conditionalFormatting sqref="C40">
    <cfRule type="expression" dxfId="208" priority="383">
      <formula>IF($C$40&lt;&gt;"",TRUE,FALSE)</formula>
    </cfRule>
  </conditionalFormatting>
  <conditionalFormatting sqref="C50">
    <cfRule type="expression" dxfId="207" priority="123">
      <formula>IF(AND(COUNTIF($C50:$P50,"")&lt;13,$C50=""),TRUE,FALSE)</formula>
    </cfRule>
    <cfRule type="expression" dxfId="206" priority="124">
      <formula>IF($C50&lt;&gt;"",TRUE,FALSE)</formula>
    </cfRule>
  </conditionalFormatting>
  <conditionalFormatting sqref="C51:C56">
    <cfRule type="expression" dxfId="205" priority="95">
      <formula>IF(AND(COUNTIF($C51:$P51,"")&lt;13,$C51=""),TRUE,FALSE)</formula>
    </cfRule>
    <cfRule type="expression" dxfId="204" priority="96">
      <formula>IF($C51&lt;&gt;"",TRUE,FALSE)</formula>
    </cfRule>
  </conditionalFormatting>
  <conditionalFormatting sqref="C31:E31">
    <cfRule type="expression" dxfId="201" priority="399">
      <formula>IF($C$31&lt;&gt;"",TRUE,FALSE)</formula>
    </cfRule>
  </conditionalFormatting>
  <conditionalFormatting sqref="C60:E61">
    <cfRule type="expression" dxfId="200" priority="260">
      <formula>IF(AND($C$60&lt;&gt;"",$C$61&lt;&gt;""),TRUE,FALSE)</formula>
    </cfRule>
    <cfRule type="expression" dxfId="199" priority="261">
      <formula>IF(OR($C$60&lt;&gt;"",$C$61&lt;&gt;""),TRUE,FALSE)</formula>
    </cfRule>
  </conditionalFormatting>
  <conditionalFormatting sqref="C33:K33">
    <cfRule type="expression" dxfId="197" priority="394">
      <formula>IF($C$33&lt;&gt;"",TRUE,FALSE)</formula>
    </cfRule>
  </conditionalFormatting>
  <conditionalFormatting sqref="C26:L26">
    <cfRule type="expression" dxfId="196" priority="413">
      <formula>IF($C$26&lt;&gt;"",TRUE,FALSE)</formula>
    </cfRule>
  </conditionalFormatting>
  <conditionalFormatting sqref="C28:L28">
    <cfRule type="expression" dxfId="195" priority="411">
      <formula>IF($C$28&lt;&gt;"",TRUE,FALSE)</formula>
    </cfRule>
  </conditionalFormatting>
  <conditionalFormatting sqref="D50">
    <cfRule type="expression" dxfId="194" priority="119">
      <formula>IF(AND(COUNTIF($C50:$P50,"")&lt;13,$D50=""),TRUE,FALSE)</formula>
    </cfRule>
    <cfRule type="expression" dxfId="193" priority="120">
      <formula>IF($D50&lt;&gt;"",TRUE,FALSE)</formula>
    </cfRule>
  </conditionalFormatting>
  <conditionalFormatting sqref="D51:D56">
    <cfRule type="expression" dxfId="192" priority="76">
      <formula>IF(AND(COUNTIF($C51:$P51,"")&lt;13,$D51=""),TRUE,FALSE)</formula>
    </cfRule>
    <cfRule type="expression" dxfId="191" priority="77">
      <formula>IF($D51&lt;&gt;"",TRUE,FALSE)</formula>
    </cfRule>
  </conditionalFormatting>
  <conditionalFormatting sqref="D40:E40">
    <cfRule type="expression" dxfId="190" priority="381">
      <formula>IF($E$40&lt;&gt;"",TRUE,FALSE)</formula>
    </cfRule>
  </conditionalFormatting>
  <conditionalFormatting sqref="E50:E56">
    <cfRule type="expression" dxfId="189" priority="3729">
      <formula>IF(AND(COUNTIF($C50:$P50,"")&lt;13,$E50=""),TRUE,FALSE)</formula>
    </cfRule>
    <cfRule type="expression" dxfId="187" priority="3573">
      <formula>IF($E50&lt;&gt;"",TRUE,FALSE)</formula>
    </cfRule>
  </conditionalFormatting>
  <conditionalFormatting sqref="F40">
    <cfRule type="expression" dxfId="186" priority="380">
      <formula>IF($F$40&lt;&gt;"",TRUE,FALSE)</formula>
    </cfRule>
  </conditionalFormatting>
  <conditionalFormatting sqref="F50:F56">
    <cfRule type="expression" dxfId="185" priority="3736">
      <formula>IF($F50&lt;&gt;"",TRUE,FALSE)</formula>
    </cfRule>
    <cfRule type="expression" dxfId="184" priority="3574">
      <formula>IF(AND(COUNTIF($C50:$P50,"")&lt;13,$F50=""),TRUE,FALSE)</formula>
    </cfRule>
  </conditionalFormatting>
  <conditionalFormatting sqref="F36:G36 I36:M36 O36:R36">
    <cfRule type="expression" dxfId="183" priority="391">
      <formula>IF(AND($U$36&lt;&gt;"",$Y$36&lt;&gt;"",$AC$36&lt;&gt;""),TRUE,FALSE)</formula>
    </cfRule>
  </conditionalFormatting>
  <conditionalFormatting sqref="F36:G36">
    <cfRule type="expression" dxfId="182" priority="390">
      <formula>IF($F$36&lt;&gt;"",TRUE,FALSE)</formula>
    </cfRule>
  </conditionalFormatting>
  <conditionalFormatting sqref="F60:G60">
    <cfRule type="expression" dxfId="179" priority="257">
      <formula>IF($F$60&lt;&gt;"",TRUE,FALSE)</formula>
    </cfRule>
  </conditionalFormatting>
  <conditionalFormatting sqref="F60:G61 I60:K61 M60:N61 P60:AF61">
    <cfRule type="expression" dxfId="178" priority="246">
      <formula>IF($C$61="○",TRUE,FALSE)</formula>
    </cfRule>
  </conditionalFormatting>
  <conditionalFormatting sqref="F61:G61 I61:K61 M61:N61 P61:AF61">
    <cfRule type="expression" dxfId="177" priority="244">
      <formula>IF(AND($F$60&lt;&gt;"",$I$60&lt;&gt;"",$M$60&lt;&gt;"",$P$60&lt;&gt;""),TRUE,FALSE)</formula>
    </cfRule>
  </conditionalFormatting>
  <conditionalFormatting sqref="F61:G61">
    <cfRule type="expression" dxfId="175" priority="259">
      <formula>IF($F$61&lt;&gt;"",TRUE,FALSE)</formula>
    </cfRule>
  </conditionalFormatting>
  <conditionalFormatting sqref="G50:G56">
    <cfRule type="expression" dxfId="174" priority="3572">
      <formula>IF($G50&lt;&gt;"",TRUE,FALSE)</formula>
    </cfRule>
    <cfRule type="expression" dxfId="173" priority="364">
      <formula>IF(AND(COUNTIF($C50:$P50,"")&lt;13,$G50=""),TRUE,FALSE)</formula>
    </cfRule>
  </conditionalFormatting>
  <conditionalFormatting sqref="G31:K31">
    <cfRule type="expression" dxfId="172" priority="398">
      <formula>IF($G$31&lt;&gt;"",TRUE,FALSE)</formula>
    </cfRule>
  </conditionalFormatting>
  <conditionalFormatting sqref="G40:Q40">
    <cfRule type="expression" dxfId="171" priority="378">
      <formula>IF($G$40&lt;&gt;"",TRUE,FALSE)</formula>
    </cfRule>
  </conditionalFormatting>
  <conditionalFormatting sqref="H3:H7 P3:P6">
    <cfRule type="expression" dxfId="170" priority="36">
      <formula>IF(SUM(COUNTIF($H$3:$H$7,"○"),COUNTIF($P$3:$P$6,"○"))&gt;=1,TRUE,FALSE)</formula>
    </cfRule>
  </conditionalFormatting>
  <conditionalFormatting sqref="H3:H7">
    <cfRule type="expression" dxfId="169" priority="16">
      <formula>AND(H3="○",SUM(COUNTIF(H$3:H$7,"○"),COUNTIF($P$3:$P$6,"○"))&gt;1)=TRUE</formula>
    </cfRule>
  </conditionalFormatting>
  <conditionalFormatting sqref="H50:J56">
    <cfRule type="expression" dxfId="168" priority="357">
      <formula>IF(AND(COUNTIF($C50:$P50,"")&lt;13,$H50=""),TRUE,FALSE)</formula>
    </cfRule>
    <cfRule type="expression" dxfId="167" priority="359">
      <formula>IF($H50&lt;&gt;"",TRUE,FALSE)</formula>
    </cfRule>
  </conditionalFormatting>
  <conditionalFormatting sqref="I43:K46">
    <cfRule type="expression" dxfId="164" priority="603">
      <formula>IF(COUNTIF($I$43:$I$45,"○")&gt;0,TRUE,FALSE)</formula>
    </cfRule>
    <cfRule type="expression" dxfId="163" priority="595">
      <formula>IF($I$43&lt;&gt;"",IF($I$45&lt;&gt;"",TRUE,FALSE),FALSE)</formula>
    </cfRule>
  </conditionalFormatting>
  <conditionalFormatting sqref="I60:K60">
    <cfRule type="expression" dxfId="162" priority="256">
      <formula>IF($I$60&lt;&gt;"",TRUE,FALSE)</formula>
    </cfRule>
  </conditionalFormatting>
  <conditionalFormatting sqref="I61:K61">
    <cfRule type="expression" dxfId="161" priority="258">
      <formula>IF($I$61&lt;&gt;"",TRUE,FALSE)</formula>
    </cfRule>
  </conditionalFormatting>
  <conditionalFormatting sqref="I36:M36">
    <cfRule type="expression" dxfId="160" priority="389">
      <formula>IF($I$36&lt;&gt;"",TRUE,FALSE)</formula>
    </cfRule>
  </conditionalFormatting>
  <conditionalFormatting sqref="K10">
    <cfRule type="expression" dxfId="159" priority="3746">
      <formula>IF($K$10&lt;&gt;"",TRUE,FALSE)</formula>
    </cfRule>
  </conditionalFormatting>
  <conditionalFormatting sqref="K11">
    <cfRule type="expression" dxfId="158" priority="3748">
      <formula>IF($K$11&lt;&gt;"",TRUE,FALSE)</formula>
    </cfRule>
  </conditionalFormatting>
  <conditionalFormatting sqref="K12">
    <cfRule type="expression" dxfId="157" priority="3750">
      <formula>IF($K$12&lt;&gt;"",TRUE,FALSE)</formula>
    </cfRule>
  </conditionalFormatting>
  <conditionalFormatting sqref="K16:K22">
    <cfRule type="expression" dxfId="156" priority="61">
      <formula>IF(SUM(COUNTIF($T$16:$T$22,"○"),COUNTIF($K$16:$K$22,"○"))&gt;0,TRUE,FALSE)</formula>
    </cfRule>
  </conditionalFormatting>
  <conditionalFormatting sqref="K18">
    <cfRule type="expression" dxfId="154" priority="60">
      <formula>IF(AND($M$18="○",$M$24="○"),TRUE,FALSE)</formula>
    </cfRule>
  </conditionalFormatting>
  <conditionalFormatting sqref="K19:K20">
    <cfRule type="expression" dxfId="153" priority="56">
      <formula>IF(AND($K$19="○",$K$20="○"),TRUE,FALSE)</formula>
    </cfRule>
  </conditionalFormatting>
  <conditionalFormatting sqref="K21">
    <cfRule type="expression" dxfId="152" priority="55">
      <formula>IF(AND($M$21="○",$M$24="○"),TRUE,FALSE)</formula>
    </cfRule>
  </conditionalFormatting>
  <conditionalFormatting sqref="K22">
    <cfRule type="expression" dxfId="151" priority="54">
      <formula>IF(COUNTIF($M$16:$M$24,"○")&gt;0,TRUE,FALSE)</formula>
    </cfRule>
    <cfRule type="expression" dxfId="150" priority="53">
      <formula>IF(AND($M$22="○",$M$24="○"),TRUE,FALSE)</formula>
    </cfRule>
  </conditionalFormatting>
  <conditionalFormatting sqref="K50:K56">
    <cfRule type="expression" dxfId="149" priority="3603">
      <formula>IF($K50&lt;&gt;"",TRUE,FALSE)</formula>
    </cfRule>
    <cfRule type="expression" dxfId="148" priority="294">
      <formula>IF(AND(COUNTIF($C50:$P50,"")&lt;13,$K50=""),TRUE,FALSE)</formula>
    </cfRule>
  </conditionalFormatting>
  <conditionalFormatting sqref="L50:L56">
    <cfRule type="expression" dxfId="146" priority="362">
      <formula>IF($L50&lt;&gt;"",TRUE,FALSE)</formula>
    </cfRule>
    <cfRule type="expression" dxfId="145" priority="285">
      <formula>IF(AND(COUNTIF($C50:$P50,"")&lt;13,$L50=""),TRUE,FALSE)</formula>
    </cfRule>
  </conditionalFormatting>
  <conditionalFormatting sqref="L31:M31">
    <cfRule type="expression" dxfId="144" priority="397">
      <formula>IF($L$31&lt;&gt;"",TRUE,FALSE)</formula>
    </cfRule>
  </conditionalFormatting>
  <conditionalFormatting sqref="L44:M46">
    <cfRule type="expression" dxfId="143" priority="374">
      <formula>IF($L$44&lt;&gt;"",TRUE,FALSE)</formula>
    </cfRule>
    <cfRule type="expression" dxfId="142" priority="2">
      <formula>IF(AND($I$43="○",$L$44&lt;&gt;"",$L$44&lt;&gt;"令和"),TRUE,FALSE)</formula>
    </cfRule>
  </conditionalFormatting>
  <conditionalFormatting sqref="L33:V33">
    <cfRule type="expression" dxfId="139" priority="393">
      <formula>IF($L$33&lt;&gt;"",TRUE,FALSE)</formula>
    </cfRule>
  </conditionalFormatting>
  <conditionalFormatting sqref="M50:M56">
    <cfRule type="expression" dxfId="138" priority="284">
      <formula>IF(AND(COUNTIF($C50:$P50,"")&lt;13,$M50=""),TRUE,FALSE)</formula>
    </cfRule>
    <cfRule type="expression" dxfId="137" priority="361">
      <formula>IF($M50&lt;&gt;"",TRUE,FALSE)</formula>
    </cfRule>
  </conditionalFormatting>
  <conditionalFormatting sqref="M60:N60">
    <cfRule type="expression" dxfId="136" priority="255">
      <formula>IF($M$60&lt;&gt;"",TRUE,FALSE)</formula>
    </cfRule>
  </conditionalFormatting>
  <conditionalFormatting sqref="M61:N61">
    <cfRule type="expression" dxfId="135" priority="248">
      <formula>IF($M$61&lt;&gt;"",TRUE,FALSE)</formula>
    </cfRule>
  </conditionalFormatting>
  <conditionalFormatting sqref="M26:V26">
    <cfRule type="expression" dxfId="134" priority="412">
      <formula>IF($M$26&lt;&gt;"",TRUE,FALSE)</formula>
    </cfRule>
  </conditionalFormatting>
  <conditionalFormatting sqref="M28:V28">
    <cfRule type="expression" dxfId="133" priority="410">
      <formula>IF($M$28&lt;&gt;"",TRUE,FALSE)</formula>
    </cfRule>
  </conditionalFormatting>
  <conditionalFormatting sqref="N44:N46">
    <cfRule type="expression" dxfId="132" priority="373">
      <formula>IF($N$44&lt;&gt;"",TRUE,FALSE)</formula>
    </cfRule>
  </conditionalFormatting>
  <conditionalFormatting sqref="N50:N56">
    <cfRule type="expression" dxfId="131" priority="283">
      <formula>IF(AND(COUNTIF($C50:$P50,"")&lt;13,$N50=""),TRUE,FALSE)</formula>
    </cfRule>
    <cfRule type="expression" dxfId="130" priority="360">
      <formula>IF($N50&lt;&gt;"",TRUE,FALSE)</formula>
    </cfRule>
  </conditionalFormatting>
  <conditionalFormatting sqref="N31:O31">
    <cfRule type="expression" dxfId="129" priority="396">
      <formula>IF($N$31&lt;&gt;"",TRUE,FALSE)</formula>
    </cfRule>
  </conditionalFormatting>
  <conditionalFormatting sqref="N37:R37">
    <cfRule type="expression" dxfId="128" priority="243">
      <formula>IF($P$37&lt;&gt;"",TRUE,FALSE)</formula>
    </cfRule>
  </conditionalFormatting>
  <conditionalFormatting sqref="O44:O46">
    <cfRule type="expression" dxfId="127" priority="372">
      <formula>IF($O$44&lt;&gt;"",TRUE,FALSE)</formula>
    </cfRule>
  </conditionalFormatting>
  <conditionalFormatting sqref="O50:P56">
    <cfRule type="expression" dxfId="126" priority="280">
      <formula>IF(AND(COUNTIF($C50:$P50,"")&lt;13,$O50=""),TRUE,FALSE)</formula>
    </cfRule>
    <cfRule type="expression" dxfId="125" priority="358">
      <formula>IF($O50&lt;&gt;"",TRUE,FALSE)</formula>
    </cfRule>
  </conditionalFormatting>
  <conditionalFormatting sqref="O36:R36">
    <cfRule type="expression" dxfId="124" priority="252">
      <formula>IF($O$36&lt;&gt;"",TRUE,FALSE)</formula>
    </cfRule>
  </conditionalFormatting>
  <conditionalFormatting sqref="P3">
    <cfRule type="expression" dxfId="123" priority="8">
      <formula>AND($K$20="○",$P$3="")=TRUE</formula>
    </cfRule>
  </conditionalFormatting>
  <conditionalFormatting sqref="P3:P6">
    <cfRule type="expression" dxfId="122" priority="7">
      <formula>AND(P3="○",SUM(COUNTIF(H$3:H$7,"○"),COUNTIF(P$3:P$6,"○"))&gt;1)=TRUE</formula>
    </cfRule>
  </conditionalFormatting>
  <conditionalFormatting sqref="P44:P46">
    <cfRule type="expression" dxfId="121" priority="371">
      <formula>IF($P$44&lt;&gt;"",TRUE,FALSE)</formula>
    </cfRule>
  </conditionalFormatting>
  <conditionalFormatting sqref="P60:AF60">
    <cfRule type="expression" dxfId="120" priority="254">
      <formula>IF($P$60&lt;&gt;"",TRUE,FALSE)</formula>
    </cfRule>
  </conditionalFormatting>
  <conditionalFormatting sqref="P61:AF61">
    <cfRule type="expression" dxfId="119" priority="247">
      <formula>IF($P$61&lt;&gt;"",TRUE,FALSE)</formula>
    </cfRule>
  </conditionalFormatting>
  <conditionalFormatting sqref="Q44:Q46">
    <cfRule type="expression" dxfId="118" priority="370">
      <formula>IF($Q$44&lt;&gt;"",TRUE,FALSE)</formula>
    </cfRule>
  </conditionalFormatting>
  <conditionalFormatting sqref="R40:S40">
    <cfRule type="expression" dxfId="116" priority="377">
      <formula>IF($R$40&lt;&gt;"",TRUE,FALSE)</formula>
    </cfRule>
  </conditionalFormatting>
  <conditionalFormatting sqref="T6 V6 X6">
    <cfRule type="expression" dxfId="115" priority="3618">
      <formula>IF(COUNTIF($T$6:$Y$7,"")=9,TRUE,FALSE)</formula>
    </cfRule>
  </conditionalFormatting>
  <conditionalFormatting sqref="T16:T17">
    <cfRule type="expression" dxfId="112" priority="11">
      <formula>AND($T$16="○",$T$17="○")</formula>
    </cfRule>
  </conditionalFormatting>
  <conditionalFormatting sqref="T16:T22">
    <cfRule type="expression" dxfId="110" priority="51">
      <formula>IF(SUM(COUNTIF($T$16:$T$22,"○"),COUNTIF($K$16:$K$22,"○"))&gt;0,TRUE,FALSE)</formula>
    </cfRule>
  </conditionalFormatting>
  <conditionalFormatting sqref="T18:T19">
    <cfRule type="expression" dxfId="109" priority="12">
      <formula>AND($T$18="○",$T$19="○")</formula>
    </cfRule>
  </conditionalFormatting>
  <conditionalFormatting sqref="T50:T52">
    <cfRule type="expression" dxfId="108" priority="716">
      <formula>IF($T50&lt;&gt;"",TRUE,FALSE)</formula>
    </cfRule>
  </conditionalFormatting>
  <conditionalFormatting sqref="T50:U50">
    <cfRule type="expression" dxfId="107" priority="327" stopIfTrue="1">
      <formula>IF(AND($W$44&lt;&gt;"",$U$50&lt;&gt;"",$W$44&lt;&gt;$U$50),TRUE,FALSE)</formula>
    </cfRule>
    <cfRule type="expression" dxfId="106" priority="727" stopIfTrue="1">
      <formula>IF(AND($T$50&lt;&gt;"",$V$44&lt;&gt;"",$V$44&lt;&gt;$T$50),TRUE,FALSE)</formula>
    </cfRule>
  </conditionalFormatting>
  <conditionalFormatting sqref="T40:AF40">
    <cfRule type="expression" dxfId="101" priority="375">
      <formula>IF($T$40&lt;&gt;"",TRUE,FALSE)</formula>
    </cfRule>
  </conditionalFormatting>
  <conditionalFormatting sqref="T50:AF50">
    <cfRule type="expression" dxfId="100" priority="3330">
      <formula>IF(AND(OR($T$50&lt;&gt;"",$U$50&lt;&gt;"",$V$50&lt;&gt;"",$W$50&lt;&gt;"",$X$50&lt;&gt;""),OR($T$50="",$U$50="",$V$50="",$W$50="",$X$50="")),TRUE,FALSE)</formula>
    </cfRule>
  </conditionalFormatting>
  <conditionalFormatting sqref="T51:AF51">
    <cfRule type="expression" dxfId="99" priority="3333">
      <formula>IF(AND(OR($T$51&lt;&gt;"",$U$51&lt;&gt;"",$V$51&lt;&gt;"",$W$51&lt;&gt;"",$X$51&lt;&gt;""),OR($T$51="",$U$51="",$V$51="",$W$51="",$X$51="")),TRUE,FALSE)</formula>
    </cfRule>
  </conditionalFormatting>
  <conditionalFormatting sqref="T52:AF52">
    <cfRule type="expression" dxfId="98" priority="723">
      <formula>IF(AND(OR($T$52&lt;&gt;"",$U$52&lt;&gt;"",$V$52&lt;&gt;"",$W$52&lt;&gt;"",$X$52&lt;&gt;""),OR($T$52="",$U$52="",$V$52="",$W$52="",$X$52="")),TRUE,FALSE)</formula>
    </cfRule>
  </conditionalFormatting>
  <conditionalFormatting sqref="U11">
    <cfRule type="expression" dxfId="97" priority="3755">
      <formula>IF($U$11&lt;&gt;"",TRUE,FALSE)</formula>
    </cfRule>
  </conditionalFormatting>
  <conditionalFormatting sqref="U12">
    <cfRule type="expression" dxfId="96" priority="3754">
      <formula>IF($U$12&lt;&gt;"",TRUE,FALSE)</formula>
    </cfRule>
  </conditionalFormatting>
  <conditionalFormatting sqref="U50:U52">
    <cfRule type="expression" dxfId="95" priority="722">
      <formula>IF($U50&lt;&gt;"",TRUE,FALSE)</formula>
    </cfRule>
  </conditionalFormatting>
  <conditionalFormatting sqref="U10:V10">
    <cfRule type="expression" dxfId="94" priority="3756">
      <formula>IF($U$10&lt;&gt;"",TRUE,FALSE)</formula>
    </cfRule>
  </conditionalFormatting>
  <conditionalFormatting sqref="U36:W36 Y36:AA36 AC36:AF36">
    <cfRule type="expression" dxfId="92" priority="388">
      <formula>IF(AND($F$36&lt;&gt;"",$I$36&lt;&gt;"",$O$36&lt;&gt;""),TRUE,FALSE)</formula>
    </cfRule>
  </conditionalFormatting>
  <conditionalFormatting sqref="U36:W36">
    <cfRule type="expression" dxfId="91" priority="385">
      <formula>IF($U$36&lt;&gt;"",TRUE,FALSE)</formula>
    </cfRule>
  </conditionalFormatting>
  <conditionalFormatting sqref="V44:V46">
    <cfRule type="expression" dxfId="90" priority="3327">
      <formula>IF($V$44&lt;&gt;"",TRUE,FALSE)</formula>
    </cfRule>
    <cfRule type="expression" dxfId="89" priority="304" stopIfTrue="1">
      <formula>IF(AND($V$44="",$W$44&lt;&gt;""),TRUE,FALSE)</formula>
    </cfRule>
  </conditionalFormatting>
  <conditionalFormatting sqref="V50:V52">
    <cfRule type="expression" dxfId="88" priority="718">
      <formula>IF($V50&lt;&gt;"",TRUE,FALSE)</formula>
    </cfRule>
  </conditionalFormatting>
  <conditionalFormatting sqref="V50:W50">
    <cfRule type="expression" dxfId="85" priority="275">
      <formula>IF(AND($X$44&lt;&gt;"",$V$50&lt;&gt;"",$X$44&lt;&gt;$V$50),TRUE,FALSE)</formula>
    </cfRule>
    <cfRule type="expression" dxfId="84" priority="274">
      <formula>IF(AND($Y$44&lt;&gt;"",$W$50&lt;&gt;"",$Y$44&lt;&gt;$W$50),TRUE,FALSE)</formula>
    </cfRule>
  </conditionalFormatting>
  <conditionalFormatting sqref="W3">
    <cfRule type="expression" dxfId="81" priority="3691">
      <formula>IF(AND($W$3="○",OR($AA$3="○",$AE$3="○")),TRUE,FALSE)</formula>
    </cfRule>
    <cfRule type="expression" dxfId="78" priority="3692">
      <formula>IF(OR($W$3="○",$AA$3="○",$AE$3="○"),TRUE,FALSE)</formula>
    </cfRule>
  </conditionalFormatting>
  <conditionalFormatting sqref="W44:W46">
    <cfRule type="expression" dxfId="77" priority="303" stopIfTrue="1">
      <formula>IF(AND($V$44&lt;&gt;"",$W$44=""),TRUE,FALSE)</formula>
    </cfRule>
    <cfRule type="expression" dxfId="76" priority="332">
      <formula>IF($W$44&lt;&gt;"",TRUE,FALSE)</formula>
    </cfRule>
  </conditionalFormatting>
  <conditionalFormatting sqref="W50:W52">
    <cfRule type="expression" dxfId="75" priority="328">
      <formula>IF($W50&lt;&gt;"",TRUE,FALSE)</formula>
    </cfRule>
  </conditionalFormatting>
  <conditionalFormatting sqref="W27:X28">
    <cfRule type="expression" dxfId="74" priority="409">
      <formula>IF($W$27&lt;&gt;"",TRUE,FALSE)</formula>
    </cfRule>
  </conditionalFormatting>
  <conditionalFormatting sqref="W33:AF33">
    <cfRule type="expression" dxfId="73" priority="392">
      <formula>IF($W$33&lt;&gt;"",TRUE,FALSE)</formula>
    </cfRule>
  </conditionalFormatting>
  <conditionalFormatting sqref="X44:X46">
    <cfRule type="expression" dxfId="72" priority="306" stopIfTrue="1">
      <formula>IF(AND($X$44="",$Y$44&lt;&gt;""),TRUE,FALSE)</formula>
    </cfRule>
    <cfRule type="expression" dxfId="71" priority="3326">
      <formula>IF($X$44&lt;&gt;"",TRUE,FALSE)</formula>
    </cfRule>
  </conditionalFormatting>
  <conditionalFormatting sqref="X50:AF52">
    <cfRule type="expression" dxfId="69" priority="324">
      <formula>IF($X50&lt;&gt;"",TRUE,FALSE)</formula>
    </cfRule>
  </conditionalFormatting>
  <conditionalFormatting sqref="Y44:Y46">
    <cfRule type="expression" dxfId="68" priority="305">
      <formula>IF(AND($X$44&lt;&gt;"",$Y$44=""),TRUE,FALSE)</formula>
    </cfRule>
    <cfRule type="expression" dxfId="67" priority="330">
      <formula>IF($Y$44&lt;&gt;"",TRUE,FALSE)</formula>
    </cfRule>
  </conditionalFormatting>
  <conditionalFormatting sqref="Y28:Z28">
    <cfRule type="expression" dxfId="66" priority="300">
      <formula>IF($Y$28&lt;&gt;"",TRUE,FALSE)</formula>
    </cfRule>
  </conditionalFormatting>
  <conditionalFormatting sqref="Y36:AA36">
    <cfRule type="expression" dxfId="65" priority="384">
      <formula>IF($Y$36&lt;&gt;"",TRUE,FALSE)</formula>
    </cfRule>
  </conditionalFormatting>
  <conditionalFormatting sqref="AA3">
    <cfRule type="expression" dxfId="62" priority="3695">
      <formula>IF(AND($W$3="○",$AA$3="○"),TRUE,FALSE)</formula>
    </cfRule>
    <cfRule type="expression" dxfId="60" priority="3696">
      <formula>IF(OR($W$3="○",$AA$3="○",$AE$3="○"),TRUE,FALSE)</formula>
    </cfRule>
  </conditionalFormatting>
  <conditionalFormatting sqref="AA6">
    <cfRule type="expression" dxfId="58" priority="3614">
      <formula>IF(COUNTIF($AA$6:$AF$7,"")=9,TRUE,FALSE)</formula>
    </cfRule>
  </conditionalFormatting>
  <conditionalFormatting sqref="AA28">
    <cfRule type="expression" dxfId="57" priority="408">
      <formula>IF($AA$28&lt;&gt;"",TRUE,FALSE)</formula>
    </cfRule>
  </conditionalFormatting>
  <conditionalFormatting sqref="AB28">
    <cfRule type="expression" dxfId="53" priority="407">
      <formula>IF($AB$28&lt;&gt;"",TRUE,FALSE)</formula>
    </cfRule>
  </conditionalFormatting>
  <conditionalFormatting sqref="AB63:AF64">
    <cfRule type="expression" dxfId="52" priority="263">
      <formula>IF(AND($AB$63&lt;&gt;"",$AB$64&lt;&gt;""),TRUE,FALSE)</formula>
    </cfRule>
    <cfRule type="expression" dxfId="51" priority="264">
      <formula>IF(OR($AB$63&lt;&gt;"",$AB$64&lt;&gt;""),TRUE,FALSE)</formula>
    </cfRule>
  </conditionalFormatting>
  <conditionalFormatting sqref="AB66:AF67">
    <cfRule type="expression" dxfId="50" priority="262">
      <formula>IF(AND($AB$66&lt;&gt;"",$AB$67&lt;&gt;""),TRUE,FALSE)</formula>
    </cfRule>
    <cfRule type="expression" dxfId="49" priority="265">
      <formula>IF(OR($AB$66&lt;&gt;"",$AB$67&lt;&gt;""),TRUE,FALSE)</formula>
    </cfRule>
  </conditionalFormatting>
  <conditionalFormatting sqref="AC6">
    <cfRule type="expression" dxfId="48" priority="3613">
      <formula>IF(COUNTIF($AA$6:$AF$7,"")=9,TRUE,FALSE)</formula>
    </cfRule>
  </conditionalFormatting>
  <conditionalFormatting sqref="AC28">
    <cfRule type="expression" dxfId="47" priority="405">
      <formula>IF($AC$28&lt;&gt;"",TRUE,FALSE)</formula>
    </cfRule>
  </conditionalFormatting>
  <conditionalFormatting sqref="AC36:AF36">
    <cfRule type="expression" dxfId="46" priority="253">
      <formula>IF($AC$36&lt;&gt;"",TRUE,FALSE)</formula>
    </cfRule>
  </conditionalFormatting>
  <conditionalFormatting sqref="AD28">
    <cfRule type="expression" dxfId="45" priority="404">
      <formula>IF($AD$28&lt;&gt;"",TRUE,FALSE)</formula>
    </cfRule>
  </conditionalFormatting>
  <conditionalFormatting sqref="AE3">
    <cfRule type="expression" dxfId="44" priority="3700">
      <formula>IF(OR($W$3="○",$AA$3="○",$AE$3="○"),TRUE,FALSE)</formula>
    </cfRule>
    <cfRule type="expression" dxfId="43" priority="3699">
      <formula>IF(AND($W$3="○",$AE$3="○"),TRUE,FALSE)</formula>
    </cfRule>
  </conditionalFormatting>
  <conditionalFormatting sqref="AE6">
    <cfRule type="expression" dxfId="40" priority="208">
      <formula>IF(COUNTIF($AA$6:$AF$7,"")=9,TRUE,FALSE)</formula>
    </cfRule>
  </conditionalFormatting>
  <conditionalFormatting sqref="AE11">
    <cfRule type="expression" dxfId="39" priority="3759">
      <formula>IF($AE$11&lt;&gt;"",TRUE,FALSE)</formula>
    </cfRule>
  </conditionalFormatting>
  <conditionalFormatting sqref="AE12">
    <cfRule type="expression" dxfId="38" priority="3761">
      <formula>IF($AE$12&lt;&gt;"",TRUE,FALSE)</formula>
    </cfRule>
  </conditionalFormatting>
  <conditionalFormatting sqref="AE28">
    <cfRule type="expression" dxfId="37" priority="402">
      <formula>IF($AE$28&lt;&gt;"",TRUE,FALSE)</formula>
    </cfRule>
  </conditionalFormatting>
  <conditionalFormatting sqref="AE29:AE30">
    <cfRule type="expression" dxfId="36" priority="714" stopIfTrue="1">
      <formula>IF($AE$29&lt;&gt;"",TRUE,FALSE)</formula>
    </cfRule>
  </conditionalFormatting>
  <conditionalFormatting sqref="AE10:AF10">
    <cfRule type="expression" dxfId="35" priority="3757">
      <formula>IF($AE$10&lt;&gt;"",TRUE,FALSE)</formula>
    </cfRule>
  </conditionalFormatting>
  <conditionalFormatting sqref="AE15:AF16">
    <cfRule type="expression" dxfId="33" priority="3464">
      <formula>IF(COUNTIF($AE$15:$AF$17,"○")&gt;0,TRUE,FALSE)</formula>
    </cfRule>
  </conditionalFormatting>
  <conditionalFormatting sqref="AE15:AF17">
    <cfRule type="expression" dxfId="32" priority="428">
      <formula>IF($AE15="○",IF(COUNTIF($AE$15:$AF$17,"○")&gt;1,TRUE),FALSE)</formula>
    </cfRule>
  </conditionalFormatting>
  <conditionalFormatting sqref="AE16:AF16">
    <cfRule type="expression" dxfId="28" priority="3765">
      <formula>IF($AE$16="○",IF(COUNTIF($AE$15:$AF$17,"○")&gt;1,TRUE),FALSE)</formula>
    </cfRule>
  </conditionalFormatting>
  <conditionalFormatting sqref="AE17:AF17">
    <cfRule type="expression" dxfId="25" priority="3770">
      <formula>IF(COUNTIF($AE$15:$AF$17,"○")&gt;0,TRUE,FALSE)</formula>
    </cfRule>
    <cfRule type="expression" dxfId="24" priority="3769">
      <formula>IF($AE$17="○",IF(COUNTIF($AE$15:$AF$17,"○")&gt;1,TRUE),FALSE)</formula>
    </cfRule>
  </conditionalFormatting>
  <conditionalFormatting sqref="AE18:AF20">
    <cfRule type="expression" dxfId="23" priority="3458">
      <formula>IF($AE18="○",IF(COUNTIF($AE$18:$AF$20,"○")&gt;1,TRUE),FALSE)</formula>
    </cfRule>
    <cfRule type="expression" dxfId="22" priority="3762">
      <formula>IF(COUNTIF($AE$18:$AF$20,"○")&gt;0,TRUE,FALSE)</formula>
    </cfRule>
  </conditionalFormatting>
  <conditionalFormatting sqref="AE19:AF19">
    <cfRule type="expression" dxfId="20" priority="3775">
      <formula>IF($AE$19="○",IF(COUNTIF($AE$18:$AF$20,"○")&gt;1,TRUE),FALSE)</formula>
    </cfRule>
  </conditionalFormatting>
  <conditionalFormatting sqref="AE20:AF20">
    <cfRule type="expression" dxfId="18" priority="3778">
      <formula>IF($AE$20="○",IF(COUNTIF($AE$18:$AF$20,"○")&gt;1,TRUE),FALSE)</formula>
    </cfRule>
  </conditionalFormatting>
  <conditionalFormatting sqref="AE29:AF30">
    <cfRule type="expression" dxfId="16" priority="298">
      <formula>IF(AND(19&lt;VALUE($AE$29&amp;$AF$29),VALUE($AE$29&amp;$AF$29)&lt;60),FALSE,TRUE)</formula>
    </cfRule>
  </conditionalFormatting>
  <conditionalFormatting sqref="AF28">
    <cfRule type="expression" dxfId="15" priority="401">
      <formula>IF($AF$28&lt;&gt;"",TRUE,FALSE)</formula>
    </cfRule>
  </conditionalFormatting>
  <conditionalFormatting sqref="AF29:AF30">
    <cfRule type="expression" dxfId="14" priority="299">
      <formula>IF($AF$29&lt;&gt;"",TRUE,FALSE)</formula>
    </cfRule>
  </conditionalFormatting>
  <conditionalFormatting sqref="AF42:AF45">
    <cfRule type="expression" dxfId="12" priority="598">
      <formula>IF(COUNTIF($AF$42:$AF$44,"○")&gt;0,TRUE,FALSE)</formula>
    </cfRule>
    <cfRule type="expression" dxfId="11" priority="597">
      <formula>IF($AF$42&lt;&gt;"",IF($AF$44&lt;&gt;"",TRUE,FALSE),FALSE)</formula>
    </cfRule>
  </conditionalFormatting>
  <dataValidations count="17">
    <dataValidation type="list" allowBlank="1" showInputMessage="1" showErrorMessage="1" sqref="AF42:AF45 I43:K46 AE15:AE20 AE10:AE12 AB63:AB64 AB66:AB67 P3:P5 K10:K12 U10:U12 H3:H7" xr:uid="{00000000-0002-0000-0000-000000000000}">
      <formula1>"○"</formula1>
    </dataValidation>
    <dataValidation type="whole" allowBlank="1" showInputMessage="1" showErrorMessage="1" sqref="K50:L56 V44:Y46 AD28 AF28 L31:O31 T50:W52 N50:N56 N44:O46 AA28:AB28 C40:F40 Q44:Q46" xr:uid="{00000000-0002-0000-0000-000001000000}">
      <formula1>0</formula1>
      <formula2>9</formula2>
    </dataValidation>
    <dataValidation type="whole" allowBlank="1" showInputMessage="1" showErrorMessage="1" sqref="O50:P56" xr:uid="{00000000-0002-0000-0000-000002000000}">
      <formula1>1</formula1>
      <formula2>5</formula2>
    </dataValidation>
    <dataValidation type="textLength" allowBlank="1" showInputMessage="1" showErrorMessage="1" sqref="C31:E31" xr:uid="{00000000-0002-0000-0000-000003000000}">
      <formula1>0</formula1>
      <formula2>3</formula2>
    </dataValidation>
    <dataValidation type="whole" allowBlank="1" showInputMessage="1" showErrorMessage="1" sqref="R40:S40" xr:uid="{00000000-0002-0000-0000-000004000000}">
      <formula1>1</formula1>
      <formula2>8</formula2>
    </dataValidation>
    <dataValidation type="textLength" operator="equal" allowBlank="1" showInputMessage="1" showErrorMessage="1" sqref="F50:G56 C50:D56" xr:uid="{00000000-0002-0000-0000-000005000000}">
      <formula1>1</formula1>
    </dataValidation>
    <dataValidation type="whole" allowBlank="1" showInputMessage="1" showErrorMessage="1" sqref="E50:E56" xr:uid="{00000000-0002-0000-0000-000006000000}">
      <formula1>1</formula1>
      <formula2>3</formula2>
    </dataValidation>
    <dataValidation type="whole" allowBlank="1" showInputMessage="1" showErrorMessage="1" sqref="AA57:AB57 I60:K61 AA62:AB62" xr:uid="{00000000-0002-0000-0000-000007000000}">
      <formula1>1</formula1>
      <formula2>12</formula2>
    </dataValidation>
    <dataValidation type="whole" allowBlank="1" showInputMessage="1" showErrorMessage="1" sqref="AD57:AE57 M60:N61 AD62:AE62" xr:uid="{00000000-0002-0000-0000-000008000000}">
      <formula1>1</formula1>
      <formula2>31</formula2>
    </dataValidation>
    <dataValidation type="textLength" allowBlank="1" showInputMessage="1" showErrorMessage="1" sqref="G31:K31" xr:uid="{00000000-0002-0000-0000-000009000000}">
      <formula1>0</formula1>
      <formula2>4</formula2>
    </dataValidation>
    <dataValidation type="list" allowBlank="1" showInputMessage="1" showErrorMessage="1" sqref="Y28:Z28" xr:uid="{00000000-0002-0000-0000-00000A000000}">
      <formula1>"昭和,平成"</formula1>
    </dataValidation>
    <dataValidation type="list" allowBlank="1" showInputMessage="1" showErrorMessage="1" sqref="L44:M46 H50:J56" xr:uid="{00000000-0002-0000-0000-00000B000000}">
      <formula1>"昭和,平成,令和"</formula1>
    </dataValidation>
    <dataValidation type="whole" allowBlank="1" showInputMessage="1" showErrorMessage="1" sqref="P44:P46 AC28 M50:M56" xr:uid="{00000000-0002-0000-0000-00000C000000}">
      <formula1>0</formula1>
      <formula2>1</formula2>
    </dataValidation>
    <dataValidation type="whole" allowBlank="1" showInputMessage="1" showErrorMessage="1" sqref="AE28" xr:uid="{00000000-0002-0000-0000-00000D000000}">
      <formula1>0</formula1>
      <formula2>3</formula2>
    </dataValidation>
    <dataValidation operator="greaterThanOrEqual" allowBlank="1" showInputMessage="1" showErrorMessage="1" sqref="Y36:AA36 F36:G36 I36:M36 O36:R36 U36:W36 AC36:AF36" xr:uid="{00000000-0002-0000-0000-00000E000000}"/>
    <dataValidation type="list" allowBlank="1" showInputMessage="1" showErrorMessage="1" sqref="C60:C61" xr:uid="{00000000-0002-0000-0000-00000F000000}">
      <formula1>",○"</formula1>
    </dataValidation>
    <dataValidation type="list" allowBlank="1" showInputMessage="1" showErrorMessage="1" sqref="AG58:AJ58" xr:uid="{00000000-0002-0000-0000-000010000000}">
      <formula1>"正職員,臨時職員"</formula1>
    </dataValidation>
  </dataValidations>
  <printOptions horizontalCentered="1"/>
  <pageMargins left="0.70866141732283472" right="0.51181102362204722" top="0.6692913385826772" bottom="0.35433070866141736" header="0.43307086614173229" footer="0.31496062992125984"/>
  <pageSetup paperSize="9" scale="75" orientation="portrait" r:id="rId1"/>
  <extLst>
    <ext xmlns:x14="http://schemas.microsoft.com/office/spreadsheetml/2009/9/main" uri="{78C0D931-6437-407d-A8EE-F0AAD7539E65}">
      <x14:conditionalFormattings>
        <x14:conditionalFormatting xmlns:xm="http://schemas.microsoft.com/office/excel/2006/main">
          <x14:cfRule type="expression" priority="3674" id="{0C72A015-4B64-44FD-B83A-3316400FAF44}">
            <xm:f>IF(対応表!$M$10,IF(対応表!$M$11,TRUE,FALSE),FALSE)</xm:f>
            <x14:dxf>
              <fill>
                <patternFill>
                  <bgColor rgb="FFFF0000"/>
                </patternFill>
              </fill>
            </x14:dxf>
          </x14:cfRule>
          <xm:sqref>A59:A60</xm:sqref>
        </x14:conditionalFormatting>
        <x14:conditionalFormatting xmlns:xm="http://schemas.microsoft.com/office/excel/2006/main">
          <x14:cfRule type="expression" priority="118" id="{8C355E99-5A19-4409-A218-E3F605EBC088}">
            <xm:f>IF(対応表!$AD6="",FALSE,IFERROR(VLOOKUP(対応表!$AD6,CODE!$P:$P,1,FALSE),"")) = ""</xm:f>
            <x14:dxf>
              <fill>
                <patternFill>
                  <bgColor rgb="FFFF0000"/>
                </patternFill>
              </fill>
            </x14:dxf>
          </x14:cfRule>
          <xm:sqref>C50:D52</xm:sqref>
        </x14:conditionalFormatting>
        <x14:conditionalFormatting xmlns:xm="http://schemas.microsoft.com/office/excel/2006/main">
          <x14:cfRule type="expression" priority="3781" id="{8C355E99-5A19-4409-A218-E3F605EBC088}">
            <xm:f>IF(対応表!$G8="",FALSE,IFERROR(VLOOKUP(対応表!$G8,CODE!$P:$P,1,FALSE),"")) = ""</xm:f>
            <x14:dxf>
              <fill>
                <patternFill>
                  <bgColor rgb="FFFF0000"/>
                </patternFill>
              </fill>
            </x14:dxf>
          </x14:cfRule>
          <xm:sqref>C53:D56</xm:sqref>
        </x14:conditionalFormatting>
        <x14:conditionalFormatting xmlns:xm="http://schemas.microsoft.com/office/excel/2006/main">
          <x14:cfRule type="expression" priority="379" id="{8A94E0BD-A9C6-43D2-8D69-396EAA2D100A}">
            <xm:f>IF(対応表!$AD$3="",FALSE,IFERROR(VLOOKUP(対応表!$AD$3,CODE!$E:$E,1,FALSE),"")) = ""</xm:f>
            <x14:dxf>
              <fill>
                <patternFill>
                  <bgColor rgb="FFFF0000"/>
                </patternFill>
              </fill>
            </x14:dxf>
          </x14:cfRule>
          <xm:sqref>C40:F40</xm:sqref>
        </x14:conditionalFormatting>
        <x14:conditionalFormatting xmlns:xm="http://schemas.microsoft.com/office/excel/2006/main">
          <x14:cfRule type="expression" priority="3576" id="{25D63321-8921-4CC7-BCB8-A86815AB6B14}">
            <xm:f>IF(OFFSET(対応表2!$B$103,0,MATCH($C50&amp;$D50,対応表2!$B$101:$L$101,0)-1)&lt;&gt;"○",TRUE,FALSE)</xm:f>
            <x14:dxf>
              <fill>
                <patternFill>
                  <bgColor rgb="FFFFFFCC"/>
                </patternFill>
              </fill>
            </x14:dxf>
          </x14:cfRule>
          <xm:sqref>E50:E56</xm:sqref>
        </x14:conditionalFormatting>
        <x14:conditionalFormatting xmlns:xm="http://schemas.microsoft.com/office/excel/2006/main">
          <x14:cfRule type="expression" priority="363" id="{F016BDA7-5C8E-4C9B-983B-C9E8D7D3C60A}">
            <xm:f>IF(OFFSET(対応表2!$B$102,0,MATCH($C50&amp;$D50,対応表2!$B$101:$L$101,0)-1)&lt;&gt;"○",TRUE,FALSE)</xm:f>
            <x14:dxf>
              <fill>
                <patternFill>
                  <bgColor rgb="FFFFFFCC"/>
                </patternFill>
              </fill>
            </x14:dxf>
          </x14:cfRule>
          <xm:sqref>F50:G56</xm:sqref>
        </x14:conditionalFormatting>
        <x14:conditionalFormatting xmlns:xm="http://schemas.microsoft.com/office/excel/2006/main">
          <x14:cfRule type="expression" priority="249" id="{3E3795E5-A4D3-4274-B45A-AC7BF732D904}">
            <xm:f>AND(COUNTIF($F$60:$O$60,"&lt;&gt;")=6,ISERROR(DATEVALUE(対応表!$AO$6)))</xm:f>
            <x14:dxf>
              <fill>
                <patternFill>
                  <bgColor rgb="FFFF0000"/>
                </patternFill>
              </fill>
            </x14:dxf>
          </x14:cfRule>
          <xm:sqref>F60:G60 I60:K60 M60:N60</xm:sqref>
        </x14:conditionalFormatting>
        <x14:conditionalFormatting xmlns:xm="http://schemas.microsoft.com/office/excel/2006/main">
          <x14:cfRule type="expression" priority="245" id="{28D80A3E-D613-4A04-A4AA-17155E95B886}">
            <xm:f>AND(COUNTIF($F$61:$O$61,"&lt;&gt;")=6,ISERROR(DATEVALUE(対応表!$AO$7)))</xm:f>
            <x14:dxf>
              <fill>
                <patternFill>
                  <bgColor rgb="FFFF0000"/>
                </patternFill>
              </fill>
            </x14:dxf>
          </x14:cfRule>
          <xm:sqref>F61:G61 I61:K61 M61:N61</xm:sqref>
        </x14:conditionalFormatting>
        <x14:conditionalFormatting xmlns:xm="http://schemas.microsoft.com/office/excel/2006/main">
          <x14:cfRule type="expression" priority="281" id="{2B8F3F47-4462-43A3-9261-0672FEA4C849}">
            <xm:f>AND(COUNTIF($H50:$N50,"&lt;&gt;")=5,ISERROR(DATEVALUE(対応表!$AM6)))</xm:f>
            <x14:dxf>
              <fill>
                <patternFill>
                  <bgColor rgb="FFFF0000"/>
                </patternFill>
              </fill>
            </x14:dxf>
          </x14:cfRule>
          <xm:sqref>H50:N52</xm:sqref>
        </x14:conditionalFormatting>
        <x14:conditionalFormatting xmlns:xm="http://schemas.microsoft.com/office/excel/2006/main">
          <x14:cfRule type="expression" priority="3678" id="{2B8F3F47-4462-43A3-9261-0672FEA4C849}">
            <xm:f>AND(COUNTIF($H53:$N53,"&lt;&gt;")=5,ISERROR(DATEVALUE(対応表!$P9)))</xm:f>
            <x14:dxf>
              <fill>
                <patternFill>
                  <bgColor rgb="FFFF0000"/>
                </patternFill>
              </fill>
            </x14:dxf>
          </x14:cfRule>
          <xm:sqref>H53:N56</xm:sqref>
        </x14:conditionalFormatting>
        <x14:conditionalFormatting xmlns:xm="http://schemas.microsoft.com/office/excel/2006/main">
          <x14:cfRule type="expression" priority="6" id="{8DE6C71C-C733-4A1D-B13E-C969E8C176E2}">
            <xm:f>AND($K16="○",対応表!$R15="")=TRUE</xm:f>
            <x14:dxf>
              <fill>
                <patternFill>
                  <bgColor rgb="FFFF0000"/>
                </patternFill>
              </fill>
            </x14:dxf>
          </x14:cfRule>
          <xm:sqref>K16:K22</xm:sqref>
        </x14:conditionalFormatting>
        <x14:conditionalFormatting xmlns:xm="http://schemas.microsoft.com/office/excel/2006/main">
          <x14:cfRule type="expression" priority="3745" stopIfTrue="1" id="{A0773096-E9F4-45A0-A2C6-417D62879CF8}">
            <xm:f>IF(OR($K10="",OFFSET(対応表2!$B$83,MATCH(B10,対応表2!$A$83:$A$91,0)-1,対応表!$F$23)="○"),FALSE,TRUE)</xm:f>
            <x14:dxf>
              <fill>
                <patternFill>
                  <bgColor rgb="FFFF0000"/>
                </patternFill>
              </fill>
            </x14:dxf>
          </x14:cfRule>
          <xm:sqref>K10:L12</xm:sqref>
        </x14:conditionalFormatting>
        <x14:conditionalFormatting xmlns:xm="http://schemas.microsoft.com/office/excel/2006/main">
          <x14:cfRule type="expression" priority="395" id="{3718673C-2C43-4029-9F52-E0FF4F207661}">
            <xm:f>IF(対応表!$AD$2="",FALSE,IFERROR(VLOOKUP(対応表!$AD$2,CODE!$C:$C,1,FALSE),"")) = ""</xm:f>
            <x14:dxf>
              <fill>
                <patternFill>
                  <bgColor rgb="FFFF0000"/>
                </patternFill>
              </fill>
            </x14:dxf>
          </x14:cfRule>
          <xm:sqref>L31:O31</xm:sqref>
        </x14:conditionalFormatting>
        <x14:conditionalFormatting xmlns:xm="http://schemas.microsoft.com/office/excel/2006/main">
          <x14:cfRule type="expression" priority="295" id="{5673D98C-552C-4209-8CFB-734D2D8A7D4B}">
            <xm:f>AND(COUNTIF($L$44:$Q$46,"&lt;&gt;")=5,ISERROR(DATEVALUE(対応表!$AL$7)))</xm:f>
            <x14:dxf>
              <fill>
                <patternFill>
                  <bgColor rgb="FFFF0000"/>
                </patternFill>
              </fill>
            </x14:dxf>
          </x14:cfRule>
          <xm:sqref>L44:Q46</xm:sqref>
        </x14:conditionalFormatting>
        <x14:conditionalFormatting xmlns:xm="http://schemas.microsoft.com/office/excel/2006/main">
          <x14:cfRule type="expression" priority="376" id="{C14DF0B5-678F-4306-81D8-02408C7421CA}">
            <xm:f>IF($R$40:$S$40="",FALSE,IFERROR(VLOOKUP($R$40:$S$40,CODE!$I:$I,1,FALSE),"")) = ""</xm:f>
            <x14:dxf>
              <fill>
                <patternFill>
                  <bgColor rgb="FFFF0000"/>
                </patternFill>
              </fill>
            </x14:dxf>
          </x14:cfRule>
          <xm:sqref>R40:S40</xm:sqref>
        </x14:conditionalFormatting>
        <x14:conditionalFormatting xmlns:xm="http://schemas.microsoft.com/office/excel/2006/main">
          <x14:cfRule type="expression" priority="212" stopIfTrue="1" id="{26860EC1-3CF3-49A9-9D77-3BF3306414A8}">
            <xm:f>IF(OR(対応表2!$X$2="NULL",COUNTIF(OFFSET(対応表2!$A$13,0,0,対応表2!$X$7,1),対応表2!$X$2)&gt;0),FALSE,TRUE)</xm:f>
            <x14:dxf>
              <fill>
                <patternFill patternType="solid">
                  <bgColor rgb="FFFF0000"/>
                </patternFill>
              </fill>
            </x14:dxf>
          </x14:cfRule>
          <x14:cfRule type="expression" priority="3619" stopIfTrue="1" id="{8E62376A-936F-4D98-BD78-2C0FF793269D}">
            <xm:f>IF(AND(対応表2!$X$2="NULL",COUNTIF(OFFSET(対応表2!$B$13,0,対応表2!$AD$23,対応表2!$X$7,1),"○")=0),TRUE,FALSE)</xm:f>
            <x14:dxf>
              <fill>
                <patternFill patternType="none">
                  <bgColor auto="1"/>
                </patternFill>
              </fill>
            </x14:dxf>
          </x14:cfRule>
          <xm:sqref>T6 V6 X6</xm:sqref>
        </x14:conditionalFormatting>
        <x14:conditionalFormatting xmlns:xm="http://schemas.microsoft.com/office/excel/2006/main">
          <x14:cfRule type="expression" priority="5" id="{EF9A277E-05C0-4EEA-B388-0C794540C79D}">
            <xm:f>AND($T16="○",対応表!$R22="")=TRUE</xm:f>
            <x14:dxf>
              <fill>
                <patternFill>
                  <bgColor rgb="FFFF0000"/>
                </patternFill>
              </fill>
            </x14:dxf>
          </x14:cfRule>
          <xm:sqref>T16:T21</xm:sqref>
        </x14:conditionalFormatting>
        <x14:conditionalFormatting xmlns:xm="http://schemas.microsoft.com/office/excel/2006/main">
          <x14:cfRule type="expression" priority="325" stopIfTrue="1" id="{8A930ECC-487D-4917-B95C-1632C2605253}">
            <xm:f>IF(対応表!$G$13="",FALSE,IFERROR(VLOOKUP(対応表!$G$13,CODE!$K:$K,1,FALSE),"")) = ""</xm:f>
            <x14:dxf>
              <fill>
                <patternFill>
                  <bgColor rgb="FFFF0000"/>
                </patternFill>
              </fill>
            </x14:dxf>
          </x14:cfRule>
          <xm:sqref>T50:U50</xm:sqref>
        </x14:conditionalFormatting>
        <x14:conditionalFormatting xmlns:xm="http://schemas.microsoft.com/office/excel/2006/main">
          <x14:cfRule type="expression" priority="277" id="{F802C6CB-F262-42D6-9376-D33FC486F29D}">
            <xm:f>IF(対応表!$G$14="",FALSE,IFERROR(VLOOKUP(対応表!$G$14,CODE!$K:$K,1,FALSE),"")) = ""</xm:f>
            <x14:dxf>
              <fill>
                <patternFill>
                  <bgColor rgb="FFFF0000"/>
                </patternFill>
              </fill>
            </x14:dxf>
          </x14:cfRule>
          <xm:sqref>T51:U51</xm:sqref>
        </x14:conditionalFormatting>
        <x14:conditionalFormatting xmlns:xm="http://schemas.microsoft.com/office/excel/2006/main">
          <x14:cfRule type="expression" priority="278" id="{5ACFBAFE-EAD6-4803-AAB9-003CA0E924C1}">
            <xm:f>IF(対応表!$G$15="",FALSE,IFERROR(VLOOKUP(対応表!$G$15,CODE!$K:$K,1,FALSE),"")) = ""</xm:f>
            <x14:dxf>
              <fill>
                <patternFill>
                  <bgColor rgb="FFFF0000"/>
                </patternFill>
              </fill>
            </x14:dxf>
          </x14:cfRule>
          <xm:sqref>T52:U52</xm:sqref>
        </x14:conditionalFormatting>
        <x14:conditionalFormatting xmlns:xm="http://schemas.microsoft.com/office/excel/2006/main">
          <x14:cfRule type="expression" priority="176" stopIfTrue="1" id="{11AD4FBF-F3EF-4B75-A57C-804ECE43BEC9}">
            <xm:f>AND(T6&lt;&gt;"",OFFSET(対応表3!$A$4,対応表!$F$23,0)=FALSE)=TRUE</xm:f>
            <x14:dxf>
              <fill>
                <patternFill>
                  <bgColor rgb="FFFF0000"/>
                </patternFill>
              </fill>
            </x14:dxf>
          </x14:cfRule>
          <xm:sqref>T6:Y7</xm:sqref>
        </x14:conditionalFormatting>
        <x14:conditionalFormatting xmlns:xm="http://schemas.microsoft.com/office/excel/2006/main">
          <x14:cfRule type="expression" priority="3751" id="{7190200A-32CB-4AB7-BF4A-49713D35C8A3}">
            <xm:f>IF(OR($U10="",OFFSET(対応表2!$B$83,MATCH(M10,対応表2!$A$83:$A$91,0)-1,対応表!$F$23)="○"),FALSE,TRUE)</xm:f>
            <x14:dxf>
              <fill>
                <patternFill>
                  <bgColor rgb="FFFF0000"/>
                </patternFill>
              </fill>
            </x14:dxf>
          </x14:cfRule>
          <xm:sqref>U10:V12</xm:sqref>
        </x14:conditionalFormatting>
        <x14:conditionalFormatting xmlns:xm="http://schemas.microsoft.com/office/excel/2006/main">
          <x14:cfRule type="expression" priority="331" id="{FA33D039-1C84-4CE5-8D58-E4A30889287C}">
            <xm:f>IF(OR($V$44="",$W$44=""),FALSE,IFERROR(VLOOKUP(対応表!$AD$4,CODE!$K:$K,1,FALSE),"")) = ""</xm:f>
            <x14:dxf>
              <fill>
                <patternFill>
                  <bgColor rgb="FFFF0000"/>
                </patternFill>
              </fill>
            </x14:dxf>
          </x14:cfRule>
          <xm:sqref>V44:W46</xm:sqref>
        </x14:conditionalFormatting>
        <x14:conditionalFormatting xmlns:xm="http://schemas.microsoft.com/office/excel/2006/main">
          <x14:cfRule type="expression" priority="726" id="{B96E5C6C-D6F9-46B2-9F93-98FBE49BAF2B}">
            <xm:f>IF(対応表!$G$16="",FALSE,IFERROR(VLOOKUP(対応表!$G$16,CODE!$M:$M,1,FALSE),"")) = ""</xm:f>
            <x14:dxf>
              <fill>
                <patternFill>
                  <bgColor rgb="FFFF0000"/>
                </patternFill>
              </fill>
            </x14:dxf>
          </x14:cfRule>
          <xm:sqref>V50:W50</xm:sqref>
        </x14:conditionalFormatting>
        <x14:conditionalFormatting xmlns:xm="http://schemas.microsoft.com/office/excel/2006/main">
          <x14:cfRule type="expression" priority="276" id="{9F85B455-D564-42E0-A6C2-B462EFD39AD1}">
            <xm:f>IF(対応表!$G$17="",FALSE,IFERROR(VLOOKUP(対応表!$G$17,CODE!$M:$M,1,FALSE),"")) = ""</xm:f>
            <x14:dxf>
              <fill>
                <patternFill>
                  <bgColor rgb="FFFF0000"/>
                </patternFill>
              </fill>
            </x14:dxf>
          </x14:cfRule>
          <xm:sqref>V51:W51</xm:sqref>
        </x14:conditionalFormatting>
        <x14:conditionalFormatting xmlns:xm="http://schemas.microsoft.com/office/excel/2006/main">
          <x14:cfRule type="expression" priority="326" id="{7F867EA3-A3DB-4627-808A-EF2E6D992E63}">
            <xm:f>IF(対応表!$G$18="",FALSE,IFERROR(VLOOKUP(対応表!$G$18,CODE!$M:$M,1,FALSE),"")) = ""</xm:f>
            <x14:dxf>
              <fill>
                <patternFill>
                  <bgColor rgb="FFFF0000"/>
                </patternFill>
              </fill>
            </x14:dxf>
          </x14:cfRule>
          <xm:sqref>V52:W52</xm:sqref>
        </x14:conditionalFormatting>
        <x14:conditionalFormatting xmlns:xm="http://schemas.microsoft.com/office/excel/2006/main">
          <x14:cfRule type="expression" priority="3690" id="{0349A8F7-5336-4E60-938C-94840EBDD779}">
            <xm:f>IF(AND($W$3&lt;&gt;"",OFFSET(対応表2!$B$4,0,対応表2!$E$23)&lt;&gt;"○"),TRUE,FALSE)</xm:f>
            <x14:dxf>
              <fill>
                <patternFill>
                  <bgColor rgb="FFFF0000"/>
                </patternFill>
              </fill>
            </x14:dxf>
          </x14:cfRule>
          <x14:cfRule type="expression" priority="3689" stopIfTrue="1" id="{AD810EA2-B610-403A-BDF4-A9406BBBCBC8}">
            <xm:f>IF(AND($W$3="",OFFSET(対応表2!$B$4,0,対応表2!$E$23)&lt;&gt;"○"),TRUE,FALSE)</xm:f>
            <x14:dxf>
              <fill>
                <patternFill patternType="none">
                  <bgColor auto="1"/>
                </patternFill>
              </fill>
            </x14:dxf>
          </x14:cfRule>
          <xm:sqref>W3</xm:sqref>
        </x14:conditionalFormatting>
        <x14:conditionalFormatting xmlns:xm="http://schemas.microsoft.com/office/excel/2006/main">
          <x14:cfRule type="expression" priority="329" id="{9A91A819-D6BE-431D-856C-E7EEF80F2D96}">
            <xm:f>IF(OR($X$44="",$Y$44=""),FALSE,IFERROR(VLOOKUP(対応表!$AD$5,CODE!$M:$M,1,FALSE),"")) = ""</xm:f>
            <x14:dxf>
              <fill>
                <patternFill>
                  <bgColor rgb="FFFF0000"/>
                </patternFill>
              </fill>
            </x14:dxf>
          </x14:cfRule>
          <xm:sqref>X44:Y46</xm:sqref>
        </x14:conditionalFormatting>
        <x14:conditionalFormatting xmlns:xm="http://schemas.microsoft.com/office/excel/2006/main">
          <x14:cfRule type="expression" priority="297" id="{F5E1617B-10C6-4656-92F7-10DF36828AAF}">
            <xm:f>AND(COUNTIF($Y$28:$AF$28,"")=0,ISERROR(DATEVALUE(対応表!$AM$3)))</xm:f>
            <x14:dxf>
              <fill>
                <patternFill>
                  <bgColor rgb="FFFF0000"/>
                </patternFill>
              </fill>
            </x14:dxf>
          </x14:cfRule>
          <xm:sqref>Y28:AF28</xm:sqref>
        </x14:conditionalFormatting>
        <x14:conditionalFormatting xmlns:xm="http://schemas.microsoft.com/office/excel/2006/main">
          <x14:cfRule type="expression" priority="3694" id="{8499A01A-D714-49A0-A6ED-A63E87E0407E}">
            <xm:f>IF(AND($AA$3&lt;&gt;"",OFFSET(対応表2!$B$4,1,対応表!$E$23)&lt;&gt;"○"),TRUE,FALSE)</xm:f>
            <x14:dxf>
              <fill>
                <patternFill>
                  <bgColor rgb="FFFF0000"/>
                </patternFill>
              </fill>
            </x14:dxf>
          </x14:cfRule>
          <x14:cfRule type="expression" priority="3693" stopIfTrue="1" id="{F5879F69-DF46-4AA2-A874-F9AD9DA6793B}">
            <xm:f>IF(AND($AA$3="",OFFSET(対応表2!$B$4,1,対応表!$E$23)&lt;&gt;"○"),TRUE,FALSE)</xm:f>
            <x14:dxf>
              <fill>
                <patternFill patternType="none">
                  <bgColor auto="1"/>
                </patternFill>
              </fill>
            </x14:dxf>
          </x14:cfRule>
          <xm:sqref>AA3</xm:sqref>
        </x14:conditionalFormatting>
        <x14:conditionalFormatting xmlns:xm="http://schemas.microsoft.com/office/excel/2006/main">
          <x14:cfRule type="expression" priority="3615" id="{C5D19DC0-9109-48CD-B3D9-9B6CF5C234E0}">
            <xm:f>IF(AND(対応表2!$Y$2="NULL",COUNTIF(OFFSET(対応表2!$B$48,0,対応表2!$AC$23,対応表2!$Y$7,1),"○")=0),TRUE,FALSE)</xm:f>
            <x14:dxf>
              <fill>
                <patternFill patternType="none">
                  <bgColor auto="1"/>
                </patternFill>
              </fill>
            </x14:dxf>
          </x14:cfRule>
          <xm:sqref>AA6 AC6 AE6</xm:sqref>
        </x14:conditionalFormatting>
        <x14:conditionalFormatting xmlns:xm="http://schemas.microsoft.com/office/excel/2006/main">
          <x14:cfRule type="expression" priority="15" stopIfTrue="1" id="{FE5AAD7B-AFED-4449-B99B-654012D8512C}">
            <xm:f>AND(AA6&lt;&gt;"",OFFSET(対応表3!$A$43,対応表!$I$23,0)=FALSE)=TRUE</xm:f>
            <x14:dxf>
              <fill>
                <patternFill>
                  <bgColor rgb="FFFF0000"/>
                </patternFill>
              </fill>
            </x14:dxf>
          </x14:cfRule>
          <x14:cfRule type="expression" priority="14" stopIfTrue="1" id="{65885CEE-C9A1-4412-A570-8010C4775ED7}">
            <xm:f>IF(OFFSET(対応表2!$B$48,1,対応表!$F$23)="■",TRUE,FALSE)</xm:f>
            <x14:dxf>
              <fill>
                <patternFill>
                  <bgColor theme="0" tint="-0.499984740745262"/>
                </patternFill>
              </fill>
            </x14:dxf>
          </x14:cfRule>
          <x14:cfRule type="expression" priority="206" stopIfTrue="1" id="{38E919A5-BC74-45AF-A9E2-6D6A92583A56}">
            <xm:f>IF(OR(対応表!$Y$2="NULL",COUNTIF(OFFSET(対応表2!$A$48,0,0,対応表!$Y$7,1),対応表!$Y$2)&gt;0),FALSE,TRUE)</xm:f>
            <x14:dxf>
              <fill>
                <patternFill>
                  <bgColor rgb="FFFF0000"/>
                </patternFill>
              </fill>
            </x14:dxf>
          </x14:cfRule>
          <xm:sqref>AA6:AF7</xm:sqref>
        </x14:conditionalFormatting>
        <x14:conditionalFormatting xmlns:xm="http://schemas.microsoft.com/office/excel/2006/main">
          <x14:cfRule type="expression" priority="3698" id="{7E18C971-81D8-4B72-BEF5-071BD70093CF}">
            <xm:f>IF(AND($AE$3&lt;&gt;"",OFFSET(対応表2!$B$4,2,対応表!$E$23)&lt;&gt;"○"),TRUE,FALSE)</xm:f>
            <x14:dxf>
              <fill>
                <patternFill>
                  <bgColor rgb="FFFF0000"/>
                </patternFill>
              </fill>
            </x14:dxf>
          </x14:cfRule>
          <x14:cfRule type="expression" priority="3697" stopIfTrue="1" id="{82AA3DBC-1382-48A7-92A8-565EFA137C37}">
            <xm:f>IF(AND($AE$3="",OFFSET(対応表2!$B$4,2,対応表!$E$23)&lt;&gt;"○"),TRUE,FALSE)</xm:f>
            <x14:dxf>
              <fill>
                <patternFill patternType="none">
                  <bgColor auto="1"/>
                </patternFill>
              </fill>
            </x14:dxf>
          </x14:cfRule>
          <xm:sqref>AE3</xm:sqref>
        </x14:conditionalFormatting>
        <x14:conditionalFormatting xmlns:xm="http://schemas.microsoft.com/office/excel/2006/main">
          <x14:cfRule type="expression" priority="474" stopIfTrue="1" id="{3DED60E1-D243-4354-ABCC-C6D230E85D6B}">
            <xm:f>IF(OR($AE10="",OFFSET(対応表2!$B$83,MATCH(W10,対応表2!$A$83:$A$91,0)-1,対応表!$F$23)="○"),FALSE,TRUE)</xm:f>
            <x14:dxf>
              <fill>
                <patternFill>
                  <bgColor rgb="FFFF0000"/>
                </patternFill>
              </fill>
            </x14:dxf>
          </x14:cfRule>
          <xm:sqref>AE10:AF12</xm:sqref>
        </x14:conditionalFormatting>
        <x14:conditionalFormatting xmlns:xm="http://schemas.microsoft.com/office/excel/2006/main">
          <x14:cfRule type="expression" priority="3764" stopIfTrue="1" id="{3F414546-8ACE-4847-98AA-609FFE80A9A5}">
            <xm:f>IF(AND($AE15="",OFFSET(対応表2!$B$96,0,対応表!$F$23)&lt;&gt;"○"),TRUE,FALSE)</xm:f>
            <x14:dxf>
              <fill>
                <patternFill patternType="solid">
                  <bgColor theme="0"/>
                </patternFill>
              </fill>
            </x14:dxf>
          </x14:cfRule>
          <xm:sqref>AE15:AF17</xm:sqref>
        </x14:conditionalFormatting>
        <x14:conditionalFormatting xmlns:xm="http://schemas.microsoft.com/office/excel/2006/main">
          <x14:cfRule type="expression" priority="1" id="{46BE2D7B-958D-4390-9FB9-791FA36E5D15}">
            <xm:f>IF(AND(AE15&lt;&gt;"",OFFSET(対応表2!$B$96,0,MATCH(VALUE_KOSHUKYOKA1_1&amp;VALUE_KOSHUKYOKA1_2&amp;VALUE_KOSHUKYOKA1_3,対応表2!$B$95:$AE$95,0)-1)&lt;&gt;"○"),TRUE,FALSE)</xm:f>
            <x14:dxf>
              <fill>
                <patternFill>
                  <bgColor rgb="FFFF0000"/>
                </patternFill>
              </fill>
            </x14:dxf>
          </x14:cfRule>
          <x14:cfRule type="expression" priority="3772" id="{FED80E75-842D-42D1-ABD1-9FE6C540FC5F}">
            <xm:f>IF(対応表!$V$2=3,TRUE,FALSE)</xm:f>
            <x14:dxf>
              <fill>
                <patternFill patternType="none">
                  <bgColor auto="1"/>
                </patternFill>
              </fill>
            </x14:dxf>
          </x14:cfRule>
          <xm:sqref>AE15:AF20</xm:sqref>
        </x14:conditionalFormatting>
        <x14:conditionalFormatting xmlns:xm="http://schemas.microsoft.com/office/excel/2006/main">
          <x14:cfRule type="expression" priority="3766" id="{2C8B94D5-7BFE-4934-A38F-08B1D6BCCF4D}">
            <xm:f>IF(OR($AE$16="",OFFSET(対応表!#REF!,0,対応表!$F$23)="○"),FALSE,TRUE)</xm:f>
            <x14:dxf>
              <fill>
                <patternFill>
                  <bgColor rgb="FFFF0000"/>
                </patternFill>
              </fill>
            </x14:dxf>
          </x14:cfRule>
          <xm:sqref>AE16:AF16</xm:sqref>
        </x14:conditionalFormatting>
        <x14:conditionalFormatting xmlns:xm="http://schemas.microsoft.com/office/excel/2006/main">
          <x14:cfRule type="expression" priority="3768" id="{27A5F985-4361-40BF-82D2-83D41157316F}">
            <xm:f>IF(OR($AE$17="",OFFSET(対応表!#REF!,0,対応表!$F$23)="○"),FALSE,TRUE)</xm:f>
            <x14:dxf>
              <fill>
                <patternFill>
                  <bgColor rgb="FFFF0000"/>
                </patternFill>
              </fill>
            </x14:dxf>
          </x14:cfRule>
          <xm:sqref>AE17:AF17</xm:sqref>
        </x14:conditionalFormatting>
        <x14:conditionalFormatting xmlns:xm="http://schemas.microsoft.com/office/excel/2006/main">
          <x14:cfRule type="expression" priority="3774" stopIfTrue="1" id="{B8EAA204-04A9-4DFB-AE65-1249E35FB372}">
            <xm:f>IF(AND($AE18="",OFFSET(対応表2!$B$97,0,対応表!$F$23)&lt;&gt;"○"),TRUE,FALSE)</xm:f>
            <x14:dxf>
              <fill>
                <patternFill patternType="solid">
                  <bgColor theme="0"/>
                </patternFill>
              </fill>
            </x14:dxf>
          </x14:cfRule>
          <xm:sqref>AE18:AF20</xm:sqref>
        </x14:conditionalFormatting>
        <x14:conditionalFormatting xmlns:xm="http://schemas.microsoft.com/office/excel/2006/main">
          <x14:cfRule type="expression" priority="3776" id="{06ED1F2B-039A-4071-AB0D-989122F3FF12}">
            <xm:f>IF(OR($AE$19="",OFFSET(対応表!#REF!,0,対応表!$F$23)="○"),FALSE,TRUE)</xm:f>
            <x14:dxf>
              <fill>
                <patternFill>
                  <bgColor rgb="FFFF0000"/>
                </patternFill>
              </fill>
            </x14:dxf>
          </x14:cfRule>
          <xm:sqref>AE19:AF19</xm:sqref>
        </x14:conditionalFormatting>
        <x14:conditionalFormatting xmlns:xm="http://schemas.microsoft.com/office/excel/2006/main">
          <x14:cfRule type="expression" priority="3779" id="{AB16DE89-1448-4370-9C38-5F6B6435FA85}">
            <xm:f>IF(OR($AE$20="",OFFSET(対応表!#REF!,0,対応表!$F$23)="○"),FALSE,TRUE)</xm:f>
            <x14:dxf>
              <fill>
                <patternFill>
                  <bgColor rgb="FFFF0000"/>
                </patternFill>
              </fill>
            </x14:dxf>
          </x14:cfRule>
          <xm:sqref>AE20:AF20</xm:sqref>
        </x14:conditionalFormatting>
        <x14:conditionalFormatting xmlns:xm="http://schemas.microsoft.com/office/excel/2006/main">
          <x14:cfRule type="expression" priority="3" id="{A1A993B5-E892-4D79-BEBD-484FD19AB7D4}">
            <xm:f>IF(AND($AF$42&lt;&gt;"○",対応表!$I$19),TRUE,FALSE)</xm:f>
            <x14:dxf>
              <fill>
                <patternFill>
                  <bgColor rgb="FFFF0000"/>
                </patternFill>
              </fill>
            </x14:dxf>
          </x14:cfRule>
          <xm:sqref>AF42:AF43</xm:sqref>
        </x14:conditionalFormatting>
      </x14:conditionalFormattings>
    </ext>
    <ext xmlns:x14="http://schemas.microsoft.com/office/spreadsheetml/2009/9/main" uri="{CCE6A557-97BC-4b89-ADB6-D9C93CAAB3DF}">
      <x14:dataValidations xmlns:xm="http://schemas.microsoft.com/office/excel/2006/main" count="22">
        <x14:dataValidation type="list" allowBlank="1" showInputMessage="1" showErrorMessage="1" xr:uid="{A6847EF5-B027-4D8F-A568-5EAAB4AC6881}">
          <x14:formula1>
            <xm:f>対応表!$R$18</xm:f>
          </x14:formula1>
          <xm:sqref>K19</xm:sqref>
        </x14:dataValidation>
        <x14:dataValidation type="list" allowBlank="1" showInputMessage="1" showErrorMessage="1" xr:uid="{2FAF79A5-B65C-485F-BB01-4CA57CDBFB89}">
          <x14:formula1>
            <xm:f>対応表!$R$19</xm:f>
          </x14:formula1>
          <xm:sqref>K20</xm:sqref>
        </x14:dataValidation>
        <x14:dataValidation type="list" allowBlank="1" showInputMessage="1" showErrorMessage="1" xr:uid="{7E587047-A128-4E34-8BD4-BEB28F8092BF}">
          <x14:formula1>
            <xm:f>対応表!$R$15</xm:f>
          </x14:formula1>
          <xm:sqref>K16</xm:sqref>
        </x14:dataValidation>
        <x14:dataValidation type="list" allowBlank="1" showInputMessage="1" showErrorMessage="1" xr:uid="{745959B1-EE2F-43F3-AAB7-3E8E2473AD8E}">
          <x14:formula1>
            <xm:f>対応表!$R$17</xm:f>
          </x14:formula1>
          <xm:sqref>K18</xm:sqref>
        </x14:dataValidation>
        <x14:dataValidation type="list" allowBlank="1" showInputMessage="1" showErrorMessage="1" xr:uid="{AFD7C005-1731-43EE-ADEB-3B0FDB77BFF1}">
          <x14:formula1>
            <xm:f>対応表!$R$16</xm:f>
          </x14:formula1>
          <xm:sqref>K17</xm:sqref>
        </x14:dataValidation>
        <x14:dataValidation type="list" allowBlank="1" showInputMessage="1" showErrorMessage="1" xr:uid="{D4579E2D-F5CD-49AF-B1C3-6F7E017114A0}">
          <x14:formula1>
            <xm:f>対応表!$R$20</xm:f>
          </x14:formula1>
          <xm:sqref>K21</xm:sqref>
        </x14:dataValidation>
        <x14:dataValidation type="list" allowBlank="1" showInputMessage="1" showErrorMessage="1" xr:uid="{0121C70A-37E2-4408-9078-2A82D724B6CA}">
          <x14:formula1>
            <xm:f>対応表!$R$21</xm:f>
          </x14:formula1>
          <xm:sqref>K22</xm:sqref>
        </x14:dataValidation>
        <x14:dataValidation type="list" allowBlank="1" showInputMessage="1" showErrorMessage="1" xr:uid="{481FAC62-F8DE-4A8D-BB73-8B49C132A01E}">
          <x14:formula1>
            <xm:f>対応表!$R$22</xm:f>
          </x14:formula1>
          <xm:sqref>T16</xm:sqref>
        </x14:dataValidation>
        <x14:dataValidation type="list" allowBlank="1" showInputMessage="1" showErrorMessage="1" xr:uid="{C8D91045-A912-49EF-AD63-A429E3A10DAA}">
          <x14:formula1>
            <xm:f>対応表!$R$23</xm:f>
          </x14:formula1>
          <xm:sqref>T17</xm:sqref>
        </x14:dataValidation>
        <x14:dataValidation type="list" allowBlank="1" showInputMessage="1" showErrorMessage="1" xr:uid="{62555597-DCBC-4C90-83EA-6EB0B607EE10}">
          <x14:formula1>
            <xm:f>対応表!$R$24</xm:f>
          </x14:formula1>
          <xm:sqref>T18</xm:sqref>
        </x14:dataValidation>
        <x14:dataValidation type="list" allowBlank="1" showInputMessage="1" showErrorMessage="1" xr:uid="{3FBF8725-38AA-47A1-879D-829F970FC9F7}">
          <x14:formula1>
            <xm:f>対応表!$R$25</xm:f>
          </x14:formula1>
          <xm:sqref>T19</xm:sqref>
        </x14:dataValidation>
        <x14:dataValidation type="list" allowBlank="1" showInputMessage="1" showErrorMessage="1" xr:uid="{8349D808-2D88-43F2-9164-0B33C8F534D5}">
          <x14:formula1>
            <xm:f>対応表!$R$26</xm:f>
          </x14:formula1>
          <xm:sqref>T20</xm:sqref>
        </x14:dataValidation>
        <x14:dataValidation type="list" allowBlank="1" showInputMessage="1" showErrorMessage="1" xr:uid="{F99B41F4-79EF-4510-B55B-14AC1EE84BA7}">
          <x14:formula1>
            <xm:f>対応表!$R$27</xm:f>
          </x14:formula1>
          <xm:sqref>T21</xm:sqref>
        </x14:dataValidation>
        <x14:dataValidation type="list" errorStyle="warning" operator="equal" allowBlank="1" showDropDown="1" showInputMessage="1" showErrorMessage="1" error="第１希望科目が正しくありません。" xr:uid="{67050B59-A3A2-4716-B8E6-8220144D87B2}">
          <x14:formula1>
            <xm:f>対応表3!$G$4:$G$33</xm:f>
          </x14:formula1>
          <xm:sqref>T6:U7</xm:sqref>
        </x14:dataValidation>
        <x14:dataValidation type="list" errorStyle="warning" operator="equal" allowBlank="1" showDropDown="1" showInputMessage="1" showErrorMessage="1" error="第１希望科目が正しくありません。" xr:uid="{663454A2-9134-42B8-88F8-3D51690021DD}">
          <x14:formula1>
            <xm:f>対応表3!$H$4:$H$33</xm:f>
          </x14:formula1>
          <xm:sqref>V6:W7</xm:sqref>
        </x14:dataValidation>
        <x14:dataValidation type="list" errorStyle="warning" allowBlank="1" showDropDown="1" showInputMessage="1" showErrorMessage="1" error="第１希望科目が正しくありません。" xr:uid="{18727BC3-4906-46DF-BD33-624DCC731FE0}">
          <x14:formula1>
            <xm:f>対応表3!$I$4:$I$33</xm:f>
          </x14:formula1>
          <xm:sqref>X6:Y7</xm:sqref>
        </x14:dataValidation>
        <x14:dataValidation type="list" errorStyle="warning" operator="equal" allowBlank="1" showDropDown="1" showInputMessage="1" showErrorMessage="1" error="第２希望科目が正しくありません。" xr:uid="{82F068D0-23E3-4C5F-8C49-7ABA59192534}">
          <x14:formula1>
            <xm:f>対応表3!$G$43:$G$72</xm:f>
          </x14:formula1>
          <xm:sqref>AA6:AB7</xm:sqref>
        </x14:dataValidation>
        <x14:dataValidation type="list" errorStyle="warning" operator="equal" allowBlank="1" showDropDown="1" showInputMessage="1" showErrorMessage="1" error="第２希望科目が正しくありません。" xr:uid="{534A5A3D-6CE6-4FFD-A55E-3CB380481C3C}">
          <x14:formula1>
            <xm:f>対応表3!$H$43:$H$72</xm:f>
          </x14:formula1>
          <xm:sqref>AC6:AD7</xm:sqref>
        </x14:dataValidation>
        <x14:dataValidation type="list" errorStyle="warning" allowBlank="1" showDropDown="1" showInputMessage="1" showErrorMessage="1" error="第２希望科目が正しくありません。" xr:uid="{EEC38097-D7F0-4E8B-A645-CBEBE22FEE6A}">
          <x14:formula1>
            <xm:f>対応表3!$I$43:$I$72</xm:f>
          </x14:formula1>
          <xm:sqref>AE6:AF7</xm:sqref>
        </x14:dataValidation>
        <x14:dataValidation type="list" allowBlank="1" showInputMessage="1" showErrorMessage="1" xr:uid="{F188AEA3-F24B-4158-B9E2-248FDDCDA95B}">
          <x14:formula1>
            <xm:f>対応表!$N$33</xm:f>
          </x14:formula1>
          <xm:sqref>W3:X4</xm:sqref>
        </x14:dataValidation>
        <x14:dataValidation type="list" allowBlank="1" showInputMessage="1" showErrorMessage="1" xr:uid="{4249BD23-DD12-43EA-B2A2-D780AAD8D6D5}">
          <x14:formula1>
            <xm:f>対応表!$N$34</xm:f>
          </x14:formula1>
          <xm:sqref>AA3:AB4</xm:sqref>
        </x14:dataValidation>
        <x14:dataValidation type="list" allowBlank="1" showInputMessage="1" showErrorMessage="1" xr:uid="{80A250E4-F5D6-40C4-B5C5-01EDEB79DCCE}">
          <x14:formula1>
            <xm:f>対応表!$N$35</xm:f>
          </x14:formula1>
          <xm:sqref>AE3:AF4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K65"/>
  <sheetViews>
    <sheetView showGridLines="0" view="pageBreakPreview" zoomScaleNormal="100" zoomScaleSheetLayoutView="100" workbookViewId="0"/>
  </sheetViews>
  <sheetFormatPr defaultColWidth="9" defaultRowHeight="13.5" x14ac:dyDescent="0.15"/>
  <cols>
    <col min="1" max="1" width="1.375" style="9" customWidth="1"/>
    <col min="2" max="2" width="2.75" style="9" customWidth="1"/>
    <col min="3" max="3" width="2.875" style="9" customWidth="1"/>
    <col min="4" max="5" width="2.625" style="9" customWidth="1"/>
    <col min="6" max="6" width="2.625" style="10" customWidth="1"/>
    <col min="7" max="8" width="2.625" style="11" customWidth="1"/>
    <col min="9" max="11" width="2.625" style="9" customWidth="1"/>
    <col min="12" max="12" width="2.375" style="9" customWidth="1"/>
    <col min="13" max="13" width="3" style="9" bestFit="1" customWidth="1"/>
    <col min="14" max="15" width="2.625" style="9" customWidth="1"/>
    <col min="16" max="23" width="2.375" style="9" customWidth="1"/>
    <col min="24" max="29" width="2.625" style="9" customWidth="1"/>
    <col min="30" max="30" width="3.25" style="9" customWidth="1"/>
    <col min="31" max="31" width="4" style="9" customWidth="1"/>
    <col min="32" max="32" width="3.25" style="9" customWidth="1"/>
    <col min="33" max="33" width="3" style="9" customWidth="1"/>
    <col min="34" max="34" width="3.25" style="9" customWidth="1"/>
    <col min="35" max="35" width="3" style="9" customWidth="1"/>
    <col min="36" max="36" width="1.75" style="9" customWidth="1"/>
    <col min="37" max="37" width="1.25" style="9" customWidth="1"/>
    <col min="38" max="16384" width="9" style="9"/>
  </cols>
  <sheetData>
    <row r="1" spans="1:37" ht="31.5" customHeight="1" x14ac:dyDescent="0.15">
      <c r="A1" s="5"/>
      <c r="B1" s="527" t="str">
        <f>DBCS(TEXT(VALUE_APPOINTMENTYEAR,"ggge年度"))&amp;"　京都府公立学校教員採用選考試験　志願書Ⅱ"</f>
        <v>令和８年度　京都府公立学校教員採用選考試験　志願書Ⅱ</v>
      </c>
      <c r="C1" s="527"/>
      <c r="D1" s="527"/>
      <c r="E1" s="527"/>
      <c r="F1" s="527"/>
      <c r="G1" s="527"/>
      <c r="H1" s="527"/>
      <c r="I1" s="527"/>
      <c r="J1" s="527"/>
      <c r="K1" s="527"/>
      <c r="L1" s="527"/>
      <c r="M1" s="527"/>
      <c r="N1" s="527"/>
      <c r="O1" s="527"/>
      <c r="P1" s="527"/>
      <c r="Q1" s="527"/>
      <c r="R1" s="527"/>
      <c r="S1" s="527"/>
      <c r="T1" s="527"/>
      <c r="U1" s="527"/>
      <c r="V1" s="527"/>
      <c r="W1" s="527"/>
      <c r="X1" s="527"/>
      <c r="Y1" s="527"/>
      <c r="Z1" s="527"/>
      <c r="AA1" s="527"/>
      <c r="AB1" s="527"/>
      <c r="AC1" s="527"/>
      <c r="AD1" s="527"/>
      <c r="AE1" s="527"/>
      <c r="AF1" s="527"/>
      <c r="AG1" s="527"/>
      <c r="AH1" s="527"/>
      <c r="AI1" s="527"/>
      <c r="AJ1" s="59"/>
      <c r="AK1" s="5"/>
    </row>
    <row r="2" spans="1:37" s="60" customFormat="1" ht="15.75" customHeight="1" x14ac:dyDescent="0.15">
      <c r="B2" s="528" t="s">
        <v>70</v>
      </c>
      <c r="C2" s="528"/>
      <c r="D2" s="528"/>
      <c r="E2" s="528"/>
      <c r="F2" s="528"/>
      <c r="G2" s="528"/>
      <c r="H2" s="528"/>
      <c r="I2" s="528"/>
      <c r="J2" s="528"/>
      <c r="K2" s="528"/>
      <c r="L2" s="528"/>
      <c r="M2" s="528"/>
      <c r="N2" s="528"/>
      <c r="O2" s="528"/>
      <c r="P2" s="528"/>
      <c r="Q2" s="528"/>
      <c r="R2" s="528"/>
      <c r="S2" s="528"/>
      <c r="T2" s="528"/>
      <c r="U2" s="528"/>
      <c r="V2" s="528"/>
      <c r="W2" s="528"/>
      <c r="X2" s="528"/>
      <c r="Y2" s="528"/>
      <c r="Z2" s="528"/>
      <c r="AA2" s="528"/>
      <c r="AB2" s="528"/>
      <c r="AC2" s="528"/>
      <c r="AD2" s="528"/>
      <c r="AE2" s="528"/>
      <c r="AF2" s="528"/>
      <c r="AG2" s="528"/>
      <c r="AH2" s="528"/>
      <c r="AI2" s="528"/>
      <c r="AJ2" s="528"/>
      <c r="AK2" s="61"/>
    </row>
    <row r="3" spans="1:37" ht="15.75" customHeight="1" x14ac:dyDescent="0.15">
      <c r="A3" s="5"/>
      <c r="B3" s="529" t="s">
        <v>71</v>
      </c>
      <c r="C3" s="530"/>
      <c r="D3" s="530"/>
      <c r="E3" s="530"/>
      <c r="F3" s="530"/>
      <c r="G3" s="530"/>
      <c r="H3" s="530"/>
      <c r="I3" s="530"/>
      <c r="J3" s="530"/>
      <c r="K3" s="530"/>
      <c r="L3" s="530"/>
      <c r="M3" s="530"/>
      <c r="N3" s="530"/>
      <c r="O3" s="530"/>
      <c r="P3" s="530"/>
      <c r="Q3" s="530"/>
      <c r="R3" s="530"/>
      <c r="S3" s="530"/>
      <c r="T3" s="530"/>
      <c r="U3" s="530"/>
      <c r="V3" s="530"/>
      <c r="W3" s="530"/>
      <c r="X3" s="530"/>
      <c r="Y3" s="530"/>
      <c r="Z3" s="530"/>
      <c r="AA3" s="530"/>
      <c r="AB3" s="530"/>
      <c r="AC3" s="530"/>
      <c r="AD3" s="530"/>
      <c r="AE3" s="530"/>
      <c r="AF3" s="530"/>
      <c r="AG3" s="530"/>
      <c r="AH3" s="530"/>
      <c r="AI3" s="530"/>
      <c r="AJ3" s="531"/>
      <c r="AK3" s="2"/>
    </row>
    <row r="4" spans="1:37" ht="15.75" customHeight="1" x14ac:dyDescent="0.15">
      <c r="A4" s="5"/>
      <c r="B4" s="532"/>
      <c r="C4" s="533"/>
      <c r="D4" s="533"/>
      <c r="E4" s="533"/>
      <c r="F4" s="533"/>
      <c r="G4" s="533"/>
      <c r="H4" s="533"/>
      <c r="I4" s="533"/>
      <c r="J4" s="533"/>
      <c r="K4" s="533"/>
      <c r="L4" s="533"/>
      <c r="M4" s="533"/>
      <c r="N4" s="533"/>
      <c r="O4" s="533"/>
      <c r="P4" s="533"/>
      <c r="Q4" s="533"/>
      <c r="R4" s="533"/>
      <c r="S4" s="533"/>
      <c r="T4" s="533"/>
      <c r="U4" s="533"/>
      <c r="V4" s="533"/>
      <c r="W4" s="533"/>
      <c r="X4" s="533"/>
      <c r="Y4" s="533"/>
      <c r="Z4" s="533"/>
      <c r="AA4" s="533"/>
      <c r="AB4" s="533"/>
      <c r="AC4" s="533"/>
      <c r="AD4" s="533"/>
      <c r="AE4" s="533"/>
      <c r="AF4" s="533"/>
      <c r="AG4" s="533"/>
      <c r="AH4" s="533"/>
      <c r="AI4" s="533"/>
      <c r="AJ4" s="534"/>
      <c r="AK4" s="2"/>
    </row>
    <row r="5" spans="1:37" ht="12.75" customHeight="1" x14ac:dyDescent="0.15">
      <c r="A5" s="5"/>
      <c r="B5" s="535" t="s">
        <v>72</v>
      </c>
      <c r="C5" s="535"/>
      <c r="D5" s="535"/>
      <c r="E5" s="535"/>
      <c r="F5" s="535"/>
      <c r="G5" s="535"/>
      <c r="H5" s="535"/>
      <c r="I5" s="535"/>
      <c r="J5" s="535"/>
      <c r="K5" s="535"/>
      <c r="L5" s="535" t="s">
        <v>73</v>
      </c>
      <c r="M5" s="535"/>
      <c r="N5" s="535"/>
      <c r="O5" s="535"/>
      <c r="P5" s="535"/>
      <c r="Q5" s="535"/>
      <c r="R5" s="535"/>
      <c r="S5" s="535"/>
      <c r="T5" s="535"/>
      <c r="U5" s="535"/>
      <c r="V5" s="535"/>
      <c r="W5" s="535"/>
      <c r="X5" s="535"/>
      <c r="Y5" s="537"/>
      <c r="Z5" s="522" t="s">
        <v>74</v>
      </c>
      <c r="AA5" s="522"/>
      <c r="AB5" s="522"/>
      <c r="AC5" s="522"/>
      <c r="AD5" s="539" t="s">
        <v>75</v>
      </c>
      <c r="AE5" s="539"/>
      <c r="AF5" s="539"/>
      <c r="AG5" s="539" t="s">
        <v>76</v>
      </c>
      <c r="AH5" s="539"/>
      <c r="AI5" s="539"/>
      <c r="AJ5" s="539"/>
      <c r="AK5" s="62"/>
    </row>
    <row r="6" spans="1:37" ht="12.75" customHeight="1" x14ac:dyDescent="0.15">
      <c r="A6" s="5"/>
      <c r="B6" s="536"/>
      <c r="C6" s="536"/>
      <c r="D6" s="536"/>
      <c r="E6" s="536"/>
      <c r="F6" s="536"/>
      <c r="G6" s="536"/>
      <c r="H6" s="536"/>
      <c r="I6" s="536"/>
      <c r="J6" s="536"/>
      <c r="K6" s="536"/>
      <c r="L6" s="536"/>
      <c r="M6" s="536"/>
      <c r="N6" s="536"/>
      <c r="O6" s="536"/>
      <c r="P6" s="536"/>
      <c r="Q6" s="536"/>
      <c r="R6" s="536"/>
      <c r="S6" s="536"/>
      <c r="T6" s="536"/>
      <c r="U6" s="536"/>
      <c r="V6" s="536"/>
      <c r="W6" s="536"/>
      <c r="X6" s="536"/>
      <c r="Y6" s="538"/>
      <c r="Z6" s="522"/>
      <c r="AA6" s="522"/>
      <c r="AB6" s="522"/>
      <c r="AC6" s="522"/>
      <c r="AD6" s="539"/>
      <c r="AE6" s="539"/>
      <c r="AF6" s="539"/>
      <c r="AG6" s="539"/>
      <c r="AH6" s="539"/>
      <c r="AI6" s="539"/>
      <c r="AJ6" s="539"/>
      <c r="AK6" s="62"/>
    </row>
    <row r="7" spans="1:37" ht="12.75" customHeight="1" x14ac:dyDescent="0.15">
      <c r="A7" s="5"/>
      <c r="B7" s="526"/>
      <c r="C7" s="512"/>
      <c r="D7" s="63" t="s">
        <v>16</v>
      </c>
      <c r="E7" s="512"/>
      <c r="F7" s="512"/>
      <c r="G7" s="64" t="s">
        <v>17</v>
      </c>
      <c r="H7" s="512"/>
      <c r="I7" s="512"/>
      <c r="J7" s="513" t="s">
        <v>77</v>
      </c>
      <c r="K7" s="514"/>
      <c r="L7" s="515"/>
      <c r="M7" s="516"/>
      <c r="N7" s="516"/>
      <c r="O7" s="516"/>
      <c r="P7" s="516"/>
      <c r="Q7" s="516"/>
      <c r="R7" s="516"/>
      <c r="S7" s="516"/>
      <c r="T7" s="516"/>
      <c r="U7" s="516"/>
      <c r="V7" s="516"/>
      <c r="W7" s="516"/>
      <c r="X7" s="516"/>
      <c r="Y7" s="516"/>
      <c r="Z7" s="519"/>
      <c r="AA7" s="519"/>
      <c r="AB7" s="519"/>
      <c r="AC7" s="519"/>
      <c r="AD7" s="519"/>
      <c r="AE7" s="519"/>
      <c r="AF7" s="519"/>
      <c r="AG7" s="519"/>
      <c r="AH7" s="519"/>
      <c r="AI7" s="519"/>
      <c r="AJ7" s="519"/>
      <c r="AK7" s="65"/>
    </row>
    <row r="8" spans="1:37" ht="12.75" customHeight="1" x14ac:dyDescent="0.15">
      <c r="A8" s="5"/>
      <c r="B8" s="517"/>
      <c r="C8" s="518"/>
      <c r="D8" s="66" t="s">
        <v>16</v>
      </c>
      <c r="E8" s="518"/>
      <c r="F8" s="518"/>
      <c r="G8" s="67" t="s">
        <v>17</v>
      </c>
      <c r="H8" s="518"/>
      <c r="I8" s="518"/>
      <c r="J8" s="524" t="s">
        <v>78</v>
      </c>
      <c r="K8" s="525"/>
      <c r="L8" s="517"/>
      <c r="M8" s="518"/>
      <c r="N8" s="518"/>
      <c r="O8" s="518"/>
      <c r="P8" s="518"/>
      <c r="Q8" s="518"/>
      <c r="R8" s="518"/>
      <c r="S8" s="518"/>
      <c r="T8" s="518"/>
      <c r="U8" s="518"/>
      <c r="V8" s="518"/>
      <c r="W8" s="518"/>
      <c r="X8" s="518"/>
      <c r="Y8" s="518"/>
      <c r="Z8" s="519"/>
      <c r="AA8" s="519"/>
      <c r="AB8" s="519"/>
      <c r="AC8" s="519"/>
      <c r="AD8" s="519"/>
      <c r="AE8" s="519"/>
      <c r="AF8" s="519"/>
      <c r="AG8" s="519"/>
      <c r="AH8" s="519"/>
      <c r="AI8" s="519"/>
      <c r="AJ8" s="519"/>
      <c r="AK8" s="65"/>
    </row>
    <row r="9" spans="1:37" ht="12.75" customHeight="1" x14ac:dyDescent="0.15">
      <c r="A9" s="5"/>
      <c r="B9" s="526"/>
      <c r="C9" s="512"/>
      <c r="D9" s="63" t="s">
        <v>16</v>
      </c>
      <c r="E9" s="512"/>
      <c r="F9" s="512"/>
      <c r="G9" s="64" t="s">
        <v>79</v>
      </c>
      <c r="H9" s="512"/>
      <c r="I9" s="512"/>
      <c r="J9" s="513" t="s">
        <v>77</v>
      </c>
      <c r="K9" s="514"/>
      <c r="L9" s="515"/>
      <c r="M9" s="516"/>
      <c r="N9" s="516"/>
      <c r="O9" s="516"/>
      <c r="P9" s="516"/>
      <c r="Q9" s="516"/>
      <c r="R9" s="516"/>
      <c r="S9" s="516"/>
      <c r="T9" s="516"/>
      <c r="U9" s="516"/>
      <c r="V9" s="516"/>
      <c r="W9" s="516"/>
      <c r="X9" s="516"/>
      <c r="Y9" s="516"/>
      <c r="Z9" s="519"/>
      <c r="AA9" s="519"/>
      <c r="AB9" s="519"/>
      <c r="AC9" s="519"/>
      <c r="AD9" s="519"/>
      <c r="AE9" s="519"/>
      <c r="AF9" s="519"/>
      <c r="AG9" s="519"/>
      <c r="AH9" s="519"/>
      <c r="AI9" s="519"/>
      <c r="AJ9" s="519"/>
      <c r="AK9" s="5"/>
    </row>
    <row r="10" spans="1:37" ht="12.75" customHeight="1" x14ac:dyDescent="0.15">
      <c r="A10" s="5"/>
      <c r="B10" s="517"/>
      <c r="C10" s="518"/>
      <c r="D10" s="66" t="s">
        <v>16</v>
      </c>
      <c r="E10" s="518"/>
      <c r="F10" s="518"/>
      <c r="G10" s="67" t="s">
        <v>79</v>
      </c>
      <c r="H10" s="518"/>
      <c r="I10" s="518"/>
      <c r="J10" s="524" t="s">
        <v>78</v>
      </c>
      <c r="K10" s="525"/>
      <c r="L10" s="517"/>
      <c r="M10" s="518"/>
      <c r="N10" s="518"/>
      <c r="O10" s="518"/>
      <c r="P10" s="518"/>
      <c r="Q10" s="518"/>
      <c r="R10" s="518"/>
      <c r="S10" s="518"/>
      <c r="T10" s="518"/>
      <c r="U10" s="518"/>
      <c r="V10" s="518"/>
      <c r="W10" s="518"/>
      <c r="X10" s="518"/>
      <c r="Y10" s="518"/>
      <c r="Z10" s="519"/>
      <c r="AA10" s="519"/>
      <c r="AB10" s="519"/>
      <c r="AC10" s="519"/>
      <c r="AD10" s="519"/>
      <c r="AE10" s="519"/>
      <c r="AF10" s="519"/>
      <c r="AG10" s="519"/>
      <c r="AH10" s="519"/>
      <c r="AI10" s="519"/>
      <c r="AJ10" s="519"/>
      <c r="AK10" s="5"/>
    </row>
    <row r="11" spans="1:37" ht="12.75" customHeight="1" x14ac:dyDescent="0.15">
      <c r="A11" s="5"/>
      <c r="B11" s="526"/>
      <c r="C11" s="512"/>
      <c r="D11" s="63" t="s">
        <v>16</v>
      </c>
      <c r="E11" s="512"/>
      <c r="F11" s="512"/>
      <c r="G11" s="64" t="s">
        <v>79</v>
      </c>
      <c r="H11" s="512"/>
      <c r="I11" s="512"/>
      <c r="J11" s="513" t="s">
        <v>77</v>
      </c>
      <c r="K11" s="514"/>
      <c r="L11" s="515"/>
      <c r="M11" s="516"/>
      <c r="N11" s="516"/>
      <c r="O11" s="516"/>
      <c r="P11" s="516"/>
      <c r="Q11" s="516"/>
      <c r="R11" s="516"/>
      <c r="S11" s="516"/>
      <c r="T11" s="516"/>
      <c r="U11" s="516"/>
      <c r="V11" s="516"/>
      <c r="W11" s="516"/>
      <c r="X11" s="516"/>
      <c r="Y11" s="516"/>
      <c r="Z11" s="519"/>
      <c r="AA11" s="519"/>
      <c r="AB11" s="519"/>
      <c r="AC11" s="519"/>
      <c r="AD11" s="519"/>
      <c r="AE11" s="519"/>
      <c r="AF11" s="519"/>
      <c r="AG11" s="519"/>
      <c r="AH11" s="519"/>
      <c r="AI11" s="519"/>
      <c r="AJ11" s="519"/>
      <c r="AK11" s="5"/>
    </row>
    <row r="12" spans="1:37" ht="12.75" customHeight="1" x14ac:dyDescent="0.15">
      <c r="A12" s="5"/>
      <c r="B12" s="517"/>
      <c r="C12" s="518"/>
      <c r="D12" s="66" t="s">
        <v>16</v>
      </c>
      <c r="E12" s="518"/>
      <c r="F12" s="518"/>
      <c r="G12" s="67" t="s">
        <v>79</v>
      </c>
      <c r="H12" s="518"/>
      <c r="I12" s="518"/>
      <c r="J12" s="524" t="s">
        <v>78</v>
      </c>
      <c r="K12" s="525"/>
      <c r="L12" s="517"/>
      <c r="M12" s="518"/>
      <c r="N12" s="518"/>
      <c r="O12" s="518"/>
      <c r="P12" s="518"/>
      <c r="Q12" s="518"/>
      <c r="R12" s="518"/>
      <c r="S12" s="518"/>
      <c r="T12" s="518"/>
      <c r="U12" s="518"/>
      <c r="V12" s="518"/>
      <c r="W12" s="518"/>
      <c r="X12" s="518"/>
      <c r="Y12" s="518"/>
      <c r="Z12" s="519"/>
      <c r="AA12" s="519"/>
      <c r="AB12" s="519"/>
      <c r="AC12" s="519"/>
      <c r="AD12" s="519"/>
      <c r="AE12" s="519"/>
      <c r="AF12" s="519"/>
      <c r="AG12" s="519"/>
      <c r="AH12" s="519"/>
      <c r="AI12" s="519"/>
      <c r="AJ12" s="519"/>
      <c r="AK12" s="5"/>
    </row>
    <row r="13" spans="1:37" ht="12.75" customHeight="1" x14ac:dyDescent="0.15">
      <c r="A13" s="5"/>
      <c r="B13" s="526"/>
      <c r="C13" s="512"/>
      <c r="D13" s="63" t="s">
        <v>16</v>
      </c>
      <c r="E13" s="512"/>
      <c r="F13" s="512"/>
      <c r="G13" s="64" t="s">
        <v>79</v>
      </c>
      <c r="H13" s="512"/>
      <c r="I13" s="512"/>
      <c r="J13" s="513" t="s">
        <v>77</v>
      </c>
      <c r="K13" s="514"/>
      <c r="L13" s="515"/>
      <c r="M13" s="516"/>
      <c r="N13" s="516"/>
      <c r="O13" s="516"/>
      <c r="P13" s="516"/>
      <c r="Q13" s="516"/>
      <c r="R13" s="516"/>
      <c r="S13" s="516"/>
      <c r="T13" s="516"/>
      <c r="U13" s="516"/>
      <c r="V13" s="516"/>
      <c r="W13" s="516"/>
      <c r="X13" s="516"/>
      <c r="Y13" s="516"/>
      <c r="Z13" s="519"/>
      <c r="AA13" s="519"/>
      <c r="AB13" s="519"/>
      <c r="AC13" s="519"/>
      <c r="AD13" s="519"/>
      <c r="AE13" s="519"/>
      <c r="AF13" s="519"/>
      <c r="AG13" s="519"/>
      <c r="AH13" s="519"/>
      <c r="AI13" s="519"/>
      <c r="AJ13" s="519"/>
      <c r="AK13" s="5"/>
    </row>
    <row r="14" spans="1:37" ht="12.75" customHeight="1" x14ac:dyDescent="0.15">
      <c r="A14" s="5"/>
      <c r="B14" s="517"/>
      <c r="C14" s="518"/>
      <c r="D14" s="66" t="s">
        <v>16</v>
      </c>
      <c r="E14" s="518"/>
      <c r="F14" s="518"/>
      <c r="G14" s="67" t="s">
        <v>79</v>
      </c>
      <c r="H14" s="518"/>
      <c r="I14" s="518"/>
      <c r="J14" s="524" t="s">
        <v>78</v>
      </c>
      <c r="K14" s="525"/>
      <c r="L14" s="517"/>
      <c r="M14" s="518"/>
      <c r="N14" s="518"/>
      <c r="O14" s="518"/>
      <c r="P14" s="518"/>
      <c r="Q14" s="518"/>
      <c r="R14" s="518"/>
      <c r="S14" s="518"/>
      <c r="T14" s="518"/>
      <c r="U14" s="518"/>
      <c r="V14" s="518"/>
      <c r="W14" s="518"/>
      <c r="X14" s="518"/>
      <c r="Y14" s="518"/>
      <c r="Z14" s="519"/>
      <c r="AA14" s="519"/>
      <c r="AB14" s="519"/>
      <c r="AC14" s="519"/>
      <c r="AD14" s="519"/>
      <c r="AE14" s="519"/>
      <c r="AF14" s="519"/>
      <c r="AG14" s="519"/>
      <c r="AH14" s="519"/>
      <c r="AI14" s="519"/>
      <c r="AJ14" s="519"/>
      <c r="AK14" s="5"/>
    </row>
    <row r="15" spans="1:37" x14ac:dyDescent="0.15">
      <c r="A15" s="5"/>
      <c r="B15" s="526"/>
      <c r="C15" s="512"/>
      <c r="D15" s="63" t="s">
        <v>16</v>
      </c>
      <c r="E15" s="512"/>
      <c r="F15" s="512"/>
      <c r="G15" s="64" t="s">
        <v>79</v>
      </c>
      <c r="H15" s="512"/>
      <c r="I15" s="512"/>
      <c r="J15" s="513" t="s">
        <v>77</v>
      </c>
      <c r="K15" s="514"/>
      <c r="L15" s="515"/>
      <c r="M15" s="516"/>
      <c r="N15" s="516"/>
      <c r="O15" s="516"/>
      <c r="P15" s="516"/>
      <c r="Q15" s="516"/>
      <c r="R15" s="516"/>
      <c r="S15" s="516"/>
      <c r="T15" s="516"/>
      <c r="U15" s="516"/>
      <c r="V15" s="516"/>
      <c r="W15" s="516"/>
      <c r="X15" s="516"/>
      <c r="Y15" s="516"/>
      <c r="Z15" s="519"/>
      <c r="AA15" s="519"/>
      <c r="AB15" s="519"/>
      <c r="AC15" s="519"/>
      <c r="AD15" s="519"/>
      <c r="AE15" s="519"/>
      <c r="AF15" s="519"/>
      <c r="AG15" s="519"/>
      <c r="AH15" s="519"/>
      <c r="AI15" s="519"/>
      <c r="AJ15" s="519"/>
      <c r="AK15" s="5"/>
    </row>
    <row r="16" spans="1:37" ht="13.5" customHeight="1" x14ac:dyDescent="0.15">
      <c r="A16" s="5"/>
      <c r="B16" s="517"/>
      <c r="C16" s="518"/>
      <c r="D16" s="66" t="s">
        <v>16</v>
      </c>
      <c r="E16" s="518"/>
      <c r="F16" s="518"/>
      <c r="G16" s="67" t="s">
        <v>79</v>
      </c>
      <c r="H16" s="518"/>
      <c r="I16" s="518"/>
      <c r="J16" s="524" t="s">
        <v>78</v>
      </c>
      <c r="K16" s="525"/>
      <c r="L16" s="517"/>
      <c r="M16" s="518"/>
      <c r="N16" s="518"/>
      <c r="O16" s="518"/>
      <c r="P16" s="518"/>
      <c r="Q16" s="518"/>
      <c r="R16" s="518"/>
      <c r="S16" s="518"/>
      <c r="T16" s="518"/>
      <c r="U16" s="518"/>
      <c r="V16" s="518"/>
      <c r="W16" s="518"/>
      <c r="X16" s="518"/>
      <c r="Y16" s="518"/>
      <c r="Z16" s="519"/>
      <c r="AA16" s="519"/>
      <c r="AB16" s="519"/>
      <c r="AC16" s="519"/>
      <c r="AD16" s="519"/>
      <c r="AE16" s="519"/>
      <c r="AF16" s="519"/>
      <c r="AG16" s="519"/>
      <c r="AH16" s="519"/>
      <c r="AI16" s="519"/>
      <c r="AJ16" s="519"/>
      <c r="AK16" s="5"/>
    </row>
    <row r="17" spans="1:37" x14ac:dyDescent="0.15">
      <c r="A17" s="5"/>
      <c r="B17" s="526"/>
      <c r="C17" s="512"/>
      <c r="D17" s="63" t="s">
        <v>16</v>
      </c>
      <c r="E17" s="512"/>
      <c r="F17" s="512"/>
      <c r="G17" s="64" t="s">
        <v>79</v>
      </c>
      <c r="H17" s="512"/>
      <c r="I17" s="512"/>
      <c r="J17" s="513" t="s">
        <v>77</v>
      </c>
      <c r="K17" s="514"/>
      <c r="L17" s="515"/>
      <c r="M17" s="516"/>
      <c r="N17" s="516"/>
      <c r="O17" s="516"/>
      <c r="P17" s="516"/>
      <c r="Q17" s="516"/>
      <c r="R17" s="516"/>
      <c r="S17" s="516"/>
      <c r="T17" s="516"/>
      <c r="U17" s="516"/>
      <c r="V17" s="516"/>
      <c r="W17" s="516"/>
      <c r="X17" s="516"/>
      <c r="Y17" s="516"/>
      <c r="Z17" s="519"/>
      <c r="AA17" s="519"/>
      <c r="AB17" s="519"/>
      <c r="AC17" s="519"/>
      <c r="AD17" s="519"/>
      <c r="AE17" s="519"/>
      <c r="AF17" s="519"/>
      <c r="AG17" s="519"/>
      <c r="AH17" s="519"/>
      <c r="AI17" s="519"/>
      <c r="AJ17" s="519"/>
      <c r="AK17" s="5"/>
    </row>
    <row r="18" spans="1:37" x14ac:dyDescent="0.15">
      <c r="A18" s="5"/>
      <c r="B18" s="517"/>
      <c r="C18" s="518"/>
      <c r="D18" s="66" t="s">
        <v>16</v>
      </c>
      <c r="E18" s="518"/>
      <c r="F18" s="518"/>
      <c r="G18" s="67" t="s">
        <v>79</v>
      </c>
      <c r="H18" s="518"/>
      <c r="I18" s="518"/>
      <c r="J18" s="524" t="s">
        <v>78</v>
      </c>
      <c r="K18" s="525"/>
      <c r="L18" s="517"/>
      <c r="M18" s="518"/>
      <c r="N18" s="518"/>
      <c r="O18" s="518"/>
      <c r="P18" s="518"/>
      <c r="Q18" s="518"/>
      <c r="R18" s="518"/>
      <c r="S18" s="518"/>
      <c r="T18" s="518"/>
      <c r="U18" s="518"/>
      <c r="V18" s="518"/>
      <c r="W18" s="518"/>
      <c r="X18" s="518"/>
      <c r="Y18" s="518"/>
      <c r="Z18" s="519"/>
      <c r="AA18" s="519"/>
      <c r="AB18" s="519"/>
      <c r="AC18" s="519"/>
      <c r="AD18" s="519"/>
      <c r="AE18" s="519"/>
      <c r="AF18" s="519"/>
      <c r="AG18" s="519"/>
      <c r="AH18" s="519"/>
      <c r="AI18" s="519"/>
      <c r="AJ18" s="519"/>
      <c r="AK18" s="5"/>
    </row>
    <row r="19" spans="1:37" ht="15.75" customHeight="1" x14ac:dyDescent="0.15">
      <c r="A19" s="5"/>
      <c r="B19" s="526"/>
      <c r="C19" s="512"/>
      <c r="D19" s="63" t="s">
        <v>16</v>
      </c>
      <c r="E19" s="512"/>
      <c r="F19" s="512"/>
      <c r="G19" s="64" t="s">
        <v>79</v>
      </c>
      <c r="H19" s="512"/>
      <c r="I19" s="512"/>
      <c r="J19" s="513" t="s">
        <v>77</v>
      </c>
      <c r="K19" s="514"/>
      <c r="L19" s="515"/>
      <c r="M19" s="516"/>
      <c r="N19" s="516"/>
      <c r="O19" s="516"/>
      <c r="P19" s="516"/>
      <c r="Q19" s="516"/>
      <c r="R19" s="516"/>
      <c r="S19" s="516"/>
      <c r="T19" s="516"/>
      <c r="U19" s="516"/>
      <c r="V19" s="516"/>
      <c r="W19" s="516"/>
      <c r="X19" s="516"/>
      <c r="Y19" s="516"/>
      <c r="Z19" s="519"/>
      <c r="AA19" s="519"/>
      <c r="AB19" s="519"/>
      <c r="AC19" s="519"/>
      <c r="AD19" s="519"/>
      <c r="AE19" s="519"/>
      <c r="AF19" s="519"/>
      <c r="AG19" s="519"/>
      <c r="AH19" s="519"/>
      <c r="AI19" s="519"/>
      <c r="AJ19" s="519"/>
      <c r="AK19" s="5"/>
    </row>
    <row r="20" spans="1:37" x14ac:dyDescent="0.15">
      <c r="A20" s="5"/>
      <c r="B20" s="517"/>
      <c r="C20" s="518"/>
      <c r="D20" s="66" t="s">
        <v>16</v>
      </c>
      <c r="E20" s="518"/>
      <c r="F20" s="518"/>
      <c r="G20" s="67" t="s">
        <v>79</v>
      </c>
      <c r="H20" s="518"/>
      <c r="I20" s="518"/>
      <c r="J20" s="524" t="s">
        <v>78</v>
      </c>
      <c r="K20" s="525"/>
      <c r="L20" s="517"/>
      <c r="M20" s="518"/>
      <c r="N20" s="518"/>
      <c r="O20" s="518"/>
      <c r="P20" s="518"/>
      <c r="Q20" s="518"/>
      <c r="R20" s="518"/>
      <c r="S20" s="518"/>
      <c r="T20" s="518"/>
      <c r="U20" s="518"/>
      <c r="V20" s="518"/>
      <c r="W20" s="518"/>
      <c r="X20" s="518"/>
      <c r="Y20" s="518"/>
      <c r="Z20" s="519"/>
      <c r="AA20" s="519"/>
      <c r="AB20" s="519"/>
      <c r="AC20" s="519"/>
      <c r="AD20" s="519"/>
      <c r="AE20" s="519"/>
      <c r="AF20" s="519"/>
      <c r="AG20" s="519"/>
      <c r="AH20" s="519"/>
      <c r="AI20" s="519"/>
      <c r="AJ20" s="519"/>
      <c r="AK20" s="5"/>
    </row>
    <row r="21" spans="1:37" x14ac:dyDescent="0.15">
      <c r="A21" s="5"/>
      <c r="B21" s="526"/>
      <c r="C21" s="512"/>
      <c r="D21" s="63" t="s">
        <v>16</v>
      </c>
      <c r="E21" s="512"/>
      <c r="F21" s="512"/>
      <c r="G21" s="64" t="s">
        <v>79</v>
      </c>
      <c r="H21" s="512"/>
      <c r="I21" s="512"/>
      <c r="J21" s="513" t="s">
        <v>77</v>
      </c>
      <c r="K21" s="514"/>
      <c r="L21" s="515"/>
      <c r="M21" s="516"/>
      <c r="N21" s="516"/>
      <c r="O21" s="516"/>
      <c r="P21" s="516"/>
      <c r="Q21" s="516"/>
      <c r="R21" s="516"/>
      <c r="S21" s="516"/>
      <c r="T21" s="516"/>
      <c r="U21" s="516"/>
      <c r="V21" s="516"/>
      <c r="W21" s="516"/>
      <c r="X21" s="516"/>
      <c r="Y21" s="516"/>
      <c r="Z21" s="519"/>
      <c r="AA21" s="519"/>
      <c r="AB21" s="519"/>
      <c r="AC21" s="519"/>
      <c r="AD21" s="519"/>
      <c r="AE21" s="519"/>
      <c r="AF21" s="519"/>
      <c r="AG21" s="519"/>
      <c r="AH21" s="519"/>
      <c r="AI21" s="519"/>
      <c r="AJ21" s="519"/>
      <c r="AK21" s="5"/>
    </row>
    <row r="22" spans="1:37" ht="15.75" customHeight="1" x14ac:dyDescent="0.15">
      <c r="A22" s="5"/>
      <c r="B22" s="517"/>
      <c r="C22" s="518"/>
      <c r="D22" s="66" t="s">
        <v>16</v>
      </c>
      <c r="E22" s="518"/>
      <c r="F22" s="518"/>
      <c r="G22" s="67" t="s">
        <v>79</v>
      </c>
      <c r="H22" s="518"/>
      <c r="I22" s="518"/>
      <c r="J22" s="524" t="s">
        <v>78</v>
      </c>
      <c r="K22" s="525"/>
      <c r="L22" s="517"/>
      <c r="M22" s="518"/>
      <c r="N22" s="518"/>
      <c r="O22" s="518"/>
      <c r="P22" s="518"/>
      <c r="Q22" s="518"/>
      <c r="R22" s="518"/>
      <c r="S22" s="518"/>
      <c r="T22" s="518"/>
      <c r="U22" s="518"/>
      <c r="V22" s="518"/>
      <c r="W22" s="518"/>
      <c r="X22" s="518"/>
      <c r="Y22" s="518"/>
      <c r="Z22" s="519"/>
      <c r="AA22" s="519"/>
      <c r="AB22" s="519"/>
      <c r="AC22" s="519"/>
      <c r="AD22" s="519"/>
      <c r="AE22" s="519"/>
      <c r="AF22" s="519"/>
      <c r="AG22" s="519"/>
      <c r="AH22" s="519"/>
      <c r="AI22" s="519"/>
      <c r="AJ22" s="519"/>
      <c r="AK22" s="5"/>
    </row>
    <row r="23" spans="1:37" ht="15" customHeight="1" x14ac:dyDescent="0.15">
      <c r="A23" s="5"/>
      <c r="B23" s="526"/>
      <c r="C23" s="512"/>
      <c r="D23" s="63" t="s">
        <v>16</v>
      </c>
      <c r="E23" s="512"/>
      <c r="F23" s="512"/>
      <c r="G23" s="64" t="s">
        <v>79</v>
      </c>
      <c r="H23" s="512"/>
      <c r="I23" s="512"/>
      <c r="J23" s="513" t="s">
        <v>77</v>
      </c>
      <c r="K23" s="514"/>
      <c r="L23" s="515"/>
      <c r="M23" s="516"/>
      <c r="N23" s="516"/>
      <c r="O23" s="516"/>
      <c r="P23" s="516"/>
      <c r="Q23" s="516"/>
      <c r="R23" s="516"/>
      <c r="S23" s="516"/>
      <c r="T23" s="516"/>
      <c r="U23" s="516"/>
      <c r="V23" s="516"/>
      <c r="W23" s="516"/>
      <c r="X23" s="516"/>
      <c r="Y23" s="516"/>
      <c r="Z23" s="519"/>
      <c r="AA23" s="519"/>
      <c r="AB23" s="519"/>
      <c r="AC23" s="519"/>
      <c r="AD23" s="519"/>
      <c r="AE23" s="519"/>
      <c r="AF23" s="519"/>
      <c r="AG23" s="519"/>
      <c r="AH23" s="519"/>
      <c r="AI23" s="519"/>
      <c r="AJ23" s="519"/>
      <c r="AK23" s="5"/>
    </row>
    <row r="24" spans="1:37" ht="15" customHeight="1" x14ac:dyDescent="0.15">
      <c r="A24" s="5"/>
      <c r="B24" s="517"/>
      <c r="C24" s="518"/>
      <c r="D24" s="66" t="s">
        <v>16</v>
      </c>
      <c r="E24" s="518"/>
      <c r="F24" s="518"/>
      <c r="G24" s="67" t="s">
        <v>79</v>
      </c>
      <c r="H24" s="518"/>
      <c r="I24" s="518"/>
      <c r="J24" s="524" t="s">
        <v>78</v>
      </c>
      <c r="K24" s="525"/>
      <c r="L24" s="517"/>
      <c r="M24" s="518"/>
      <c r="N24" s="518"/>
      <c r="O24" s="518"/>
      <c r="P24" s="518"/>
      <c r="Q24" s="518"/>
      <c r="R24" s="518"/>
      <c r="S24" s="518"/>
      <c r="T24" s="518"/>
      <c r="U24" s="518"/>
      <c r="V24" s="518"/>
      <c r="W24" s="518"/>
      <c r="X24" s="518"/>
      <c r="Y24" s="518"/>
      <c r="Z24" s="519"/>
      <c r="AA24" s="519"/>
      <c r="AB24" s="519"/>
      <c r="AC24" s="519"/>
      <c r="AD24" s="519"/>
      <c r="AE24" s="519"/>
      <c r="AF24" s="519"/>
      <c r="AG24" s="519"/>
      <c r="AH24" s="519"/>
      <c r="AI24" s="519"/>
      <c r="AJ24" s="519"/>
      <c r="AK24" s="5"/>
    </row>
    <row r="25" spans="1:37" ht="15" customHeight="1" x14ac:dyDescent="0.15">
      <c r="A25" s="5"/>
      <c r="B25" s="526"/>
      <c r="C25" s="512"/>
      <c r="D25" s="63" t="s">
        <v>16</v>
      </c>
      <c r="E25" s="512"/>
      <c r="F25" s="512"/>
      <c r="G25" s="64" t="s">
        <v>79</v>
      </c>
      <c r="H25" s="512"/>
      <c r="I25" s="512"/>
      <c r="J25" s="513" t="s">
        <v>77</v>
      </c>
      <c r="K25" s="514"/>
      <c r="L25" s="515"/>
      <c r="M25" s="516"/>
      <c r="N25" s="516"/>
      <c r="O25" s="516"/>
      <c r="P25" s="516"/>
      <c r="Q25" s="516"/>
      <c r="R25" s="516"/>
      <c r="S25" s="516"/>
      <c r="T25" s="516"/>
      <c r="U25" s="516"/>
      <c r="V25" s="516"/>
      <c r="W25" s="516"/>
      <c r="X25" s="516"/>
      <c r="Y25" s="516"/>
      <c r="Z25" s="519"/>
      <c r="AA25" s="519"/>
      <c r="AB25" s="519"/>
      <c r="AC25" s="519"/>
      <c r="AD25" s="519"/>
      <c r="AE25" s="519"/>
      <c r="AF25" s="519"/>
      <c r="AG25" s="519"/>
      <c r="AH25" s="519"/>
      <c r="AI25" s="519"/>
      <c r="AJ25" s="519"/>
      <c r="AK25" s="5"/>
    </row>
    <row r="26" spans="1:37" ht="15" customHeight="1" x14ac:dyDescent="0.15">
      <c r="A26" s="5"/>
      <c r="B26" s="517"/>
      <c r="C26" s="518"/>
      <c r="D26" s="66" t="s">
        <v>16</v>
      </c>
      <c r="E26" s="518"/>
      <c r="F26" s="518"/>
      <c r="G26" s="67" t="s">
        <v>79</v>
      </c>
      <c r="H26" s="518"/>
      <c r="I26" s="518"/>
      <c r="J26" s="524" t="s">
        <v>78</v>
      </c>
      <c r="K26" s="525"/>
      <c r="L26" s="517"/>
      <c r="M26" s="518"/>
      <c r="N26" s="518"/>
      <c r="O26" s="518"/>
      <c r="P26" s="518"/>
      <c r="Q26" s="518"/>
      <c r="R26" s="518"/>
      <c r="S26" s="518"/>
      <c r="T26" s="518"/>
      <c r="U26" s="518"/>
      <c r="V26" s="518"/>
      <c r="W26" s="518"/>
      <c r="X26" s="518"/>
      <c r="Y26" s="518"/>
      <c r="Z26" s="519"/>
      <c r="AA26" s="519"/>
      <c r="AB26" s="519"/>
      <c r="AC26" s="519"/>
      <c r="AD26" s="519"/>
      <c r="AE26" s="519"/>
      <c r="AF26" s="519"/>
      <c r="AG26" s="519"/>
      <c r="AH26" s="519"/>
      <c r="AI26" s="519"/>
      <c r="AJ26" s="519"/>
      <c r="AK26" s="5"/>
    </row>
    <row r="27" spans="1:37" ht="15" customHeight="1" x14ac:dyDescent="0.15">
      <c r="A27" s="5"/>
      <c r="B27" s="526"/>
      <c r="C27" s="512"/>
      <c r="D27" s="63" t="s">
        <v>16</v>
      </c>
      <c r="E27" s="512"/>
      <c r="F27" s="512"/>
      <c r="G27" s="64" t="s">
        <v>79</v>
      </c>
      <c r="H27" s="512"/>
      <c r="I27" s="512"/>
      <c r="J27" s="513" t="s">
        <v>77</v>
      </c>
      <c r="K27" s="514"/>
      <c r="L27" s="515"/>
      <c r="M27" s="516"/>
      <c r="N27" s="516"/>
      <c r="O27" s="516"/>
      <c r="P27" s="516"/>
      <c r="Q27" s="516"/>
      <c r="R27" s="516"/>
      <c r="S27" s="516"/>
      <c r="T27" s="516"/>
      <c r="U27" s="516"/>
      <c r="V27" s="516"/>
      <c r="W27" s="516"/>
      <c r="X27" s="516"/>
      <c r="Y27" s="516"/>
      <c r="Z27" s="519"/>
      <c r="AA27" s="519"/>
      <c r="AB27" s="519"/>
      <c r="AC27" s="519"/>
      <c r="AD27" s="519"/>
      <c r="AE27" s="519"/>
      <c r="AF27" s="519"/>
      <c r="AG27" s="519"/>
      <c r="AH27" s="519"/>
      <c r="AI27" s="519"/>
      <c r="AJ27" s="519"/>
      <c r="AK27" s="5"/>
    </row>
    <row r="28" spans="1:37" ht="15" customHeight="1" x14ac:dyDescent="0.15">
      <c r="A28" s="5"/>
      <c r="B28" s="517"/>
      <c r="C28" s="518"/>
      <c r="D28" s="66" t="s">
        <v>16</v>
      </c>
      <c r="E28" s="518"/>
      <c r="F28" s="518"/>
      <c r="G28" s="67" t="s">
        <v>79</v>
      </c>
      <c r="H28" s="518"/>
      <c r="I28" s="518"/>
      <c r="J28" s="524" t="s">
        <v>78</v>
      </c>
      <c r="K28" s="525"/>
      <c r="L28" s="517"/>
      <c r="M28" s="518"/>
      <c r="N28" s="518"/>
      <c r="O28" s="518"/>
      <c r="P28" s="518"/>
      <c r="Q28" s="518"/>
      <c r="R28" s="518"/>
      <c r="S28" s="518"/>
      <c r="T28" s="518"/>
      <c r="U28" s="518"/>
      <c r="V28" s="518"/>
      <c r="W28" s="518"/>
      <c r="X28" s="518"/>
      <c r="Y28" s="518"/>
      <c r="Z28" s="519"/>
      <c r="AA28" s="519"/>
      <c r="AB28" s="519"/>
      <c r="AC28" s="519"/>
      <c r="AD28" s="519"/>
      <c r="AE28" s="519"/>
      <c r="AF28" s="519"/>
      <c r="AG28" s="519"/>
      <c r="AH28" s="519"/>
      <c r="AI28" s="519"/>
      <c r="AJ28" s="519"/>
      <c r="AK28" s="5"/>
    </row>
    <row r="29" spans="1:37" ht="15" customHeight="1" x14ac:dyDescent="0.15">
      <c r="A29" s="5"/>
      <c r="B29" s="526"/>
      <c r="C29" s="512"/>
      <c r="D29" s="63" t="s">
        <v>16</v>
      </c>
      <c r="E29" s="512"/>
      <c r="F29" s="512"/>
      <c r="G29" s="64" t="s">
        <v>79</v>
      </c>
      <c r="H29" s="512"/>
      <c r="I29" s="512"/>
      <c r="J29" s="513" t="s">
        <v>77</v>
      </c>
      <c r="K29" s="514"/>
      <c r="L29" s="515"/>
      <c r="M29" s="516"/>
      <c r="N29" s="516"/>
      <c r="O29" s="516"/>
      <c r="P29" s="516"/>
      <c r="Q29" s="516"/>
      <c r="R29" s="516"/>
      <c r="S29" s="516"/>
      <c r="T29" s="516"/>
      <c r="U29" s="516"/>
      <c r="V29" s="516"/>
      <c r="W29" s="516"/>
      <c r="X29" s="516"/>
      <c r="Y29" s="516"/>
      <c r="Z29" s="519"/>
      <c r="AA29" s="519"/>
      <c r="AB29" s="519"/>
      <c r="AC29" s="519"/>
      <c r="AD29" s="519"/>
      <c r="AE29" s="519"/>
      <c r="AF29" s="519"/>
      <c r="AG29" s="519"/>
      <c r="AH29" s="519"/>
      <c r="AI29" s="519"/>
      <c r="AJ29" s="519"/>
      <c r="AK29" s="5"/>
    </row>
    <row r="30" spans="1:37" ht="15" customHeight="1" x14ac:dyDescent="0.15">
      <c r="A30" s="5"/>
      <c r="B30" s="517"/>
      <c r="C30" s="518"/>
      <c r="D30" s="66" t="s">
        <v>16</v>
      </c>
      <c r="E30" s="518"/>
      <c r="F30" s="518"/>
      <c r="G30" s="67" t="s">
        <v>79</v>
      </c>
      <c r="H30" s="518"/>
      <c r="I30" s="518"/>
      <c r="J30" s="524" t="s">
        <v>78</v>
      </c>
      <c r="K30" s="525"/>
      <c r="L30" s="517"/>
      <c r="M30" s="518"/>
      <c r="N30" s="518"/>
      <c r="O30" s="518"/>
      <c r="P30" s="518"/>
      <c r="Q30" s="518"/>
      <c r="R30" s="518"/>
      <c r="S30" s="518"/>
      <c r="T30" s="518"/>
      <c r="U30" s="518"/>
      <c r="V30" s="518"/>
      <c r="W30" s="518"/>
      <c r="X30" s="518"/>
      <c r="Y30" s="518"/>
      <c r="Z30" s="519"/>
      <c r="AA30" s="519"/>
      <c r="AB30" s="519"/>
      <c r="AC30" s="519"/>
      <c r="AD30" s="519"/>
      <c r="AE30" s="519"/>
      <c r="AF30" s="519"/>
      <c r="AG30" s="519"/>
      <c r="AH30" s="519"/>
      <c r="AI30" s="519"/>
      <c r="AJ30" s="519"/>
      <c r="AK30" s="5"/>
    </row>
    <row r="31" spans="1:37" ht="15" customHeight="1" x14ac:dyDescent="0.15">
      <c r="A31" s="5"/>
      <c r="B31" s="526"/>
      <c r="C31" s="512"/>
      <c r="D31" s="63" t="s">
        <v>16</v>
      </c>
      <c r="E31" s="512"/>
      <c r="F31" s="512"/>
      <c r="G31" s="64" t="s">
        <v>79</v>
      </c>
      <c r="H31" s="512"/>
      <c r="I31" s="512"/>
      <c r="J31" s="513" t="s">
        <v>77</v>
      </c>
      <c r="K31" s="514"/>
      <c r="L31" s="515"/>
      <c r="M31" s="516"/>
      <c r="N31" s="516"/>
      <c r="O31" s="516"/>
      <c r="P31" s="516"/>
      <c r="Q31" s="516"/>
      <c r="R31" s="516"/>
      <c r="S31" s="516"/>
      <c r="T31" s="516"/>
      <c r="U31" s="516"/>
      <c r="V31" s="516"/>
      <c r="W31" s="516"/>
      <c r="X31" s="516"/>
      <c r="Y31" s="516"/>
      <c r="Z31" s="519"/>
      <c r="AA31" s="519"/>
      <c r="AB31" s="519"/>
      <c r="AC31" s="519"/>
      <c r="AD31" s="519"/>
      <c r="AE31" s="519"/>
      <c r="AF31" s="519"/>
      <c r="AG31" s="519"/>
      <c r="AH31" s="519"/>
      <c r="AI31" s="519"/>
      <c r="AJ31" s="519"/>
      <c r="AK31" s="5"/>
    </row>
    <row r="32" spans="1:37" ht="15" customHeight="1" x14ac:dyDescent="0.15">
      <c r="A32" s="5"/>
      <c r="B32" s="517"/>
      <c r="C32" s="518"/>
      <c r="D32" s="66" t="s">
        <v>16</v>
      </c>
      <c r="E32" s="518"/>
      <c r="F32" s="518"/>
      <c r="G32" s="67" t="s">
        <v>79</v>
      </c>
      <c r="H32" s="518"/>
      <c r="I32" s="518"/>
      <c r="J32" s="524" t="s">
        <v>78</v>
      </c>
      <c r="K32" s="525"/>
      <c r="L32" s="517"/>
      <c r="M32" s="518"/>
      <c r="N32" s="518"/>
      <c r="O32" s="518"/>
      <c r="P32" s="518"/>
      <c r="Q32" s="518"/>
      <c r="R32" s="518"/>
      <c r="S32" s="518"/>
      <c r="T32" s="518"/>
      <c r="U32" s="518"/>
      <c r="V32" s="518"/>
      <c r="W32" s="518"/>
      <c r="X32" s="518"/>
      <c r="Y32" s="518"/>
      <c r="Z32" s="519"/>
      <c r="AA32" s="519"/>
      <c r="AB32" s="519"/>
      <c r="AC32" s="519"/>
      <c r="AD32" s="519"/>
      <c r="AE32" s="519"/>
      <c r="AF32" s="519"/>
      <c r="AG32" s="519"/>
      <c r="AH32" s="519"/>
      <c r="AI32" s="519"/>
      <c r="AJ32" s="519"/>
      <c r="AK32" s="5"/>
    </row>
    <row r="33" spans="1:37" ht="15" customHeight="1" x14ac:dyDescent="0.15">
      <c r="A33" s="5"/>
      <c r="B33" s="526"/>
      <c r="C33" s="512"/>
      <c r="D33" s="63" t="s">
        <v>16</v>
      </c>
      <c r="E33" s="512"/>
      <c r="F33" s="512"/>
      <c r="G33" s="64" t="s">
        <v>79</v>
      </c>
      <c r="H33" s="512"/>
      <c r="I33" s="512"/>
      <c r="J33" s="513" t="s">
        <v>77</v>
      </c>
      <c r="K33" s="514"/>
      <c r="L33" s="515"/>
      <c r="M33" s="516"/>
      <c r="N33" s="516"/>
      <c r="O33" s="516"/>
      <c r="P33" s="516"/>
      <c r="Q33" s="516"/>
      <c r="R33" s="516"/>
      <c r="S33" s="516"/>
      <c r="T33" s="516"/>
      <c r="U33" s="516"/>
      <c r="V33" s="516"/>
      <c r="W33" s="516"/>
      <c r="X33" s="516"/>
      <c r="Y33" s="516"/>
      <c r="Z33" s="519"/>
      <c r="AA33" s="519"/>
      <c r="AB33" s="519"/>
      <c r="AC33" s="519"/>
      <c r="AD33" s="519"/>
      <c r="AE33" s="519"/>
      <c r="AF33" s="519"/>
      <c r="AG33" s="519"/>
      <c r="AH33" s="519"/>
      <c r="AI33" s="519"/>
      <c r="AJ33" s="519"/>
      <c r="AK33" s="5"/>
    </row>
    <row r="34" spans="1:37" ht="15" customHeight="1" x14ac:dyDescent="0.15">
      <c r="A34" s="5"/>
      <c r="B34" s="517"/>
      <c r="C34" s="518"/>
      <c r="D34" s="66" t="s">
        <v>16</v>
      </c>
      <c r="E34" s="518"/>
      <c r="F34" s="518"/>
      <c r="G34" s="67" t="s">
        <v>79</v>
      </c>
      <c r="H34" s="518"/>
      <c r="I34" s="518"/>
      <c r="J34" s="524" t="s">
        <v>78</v>
      </c>
      <c r="K34" s="525"/>
      <c r="L34" s="517"/>
      <c r="M34" s="518"/>
      <c r="N34" s="518"/>
      <c r="O34" s="518"/>
      <c r="P34" s="518"/>
      <c r="Q34" s="518"/>
      <c r="R34" s="518"/>
      <c r="S34" s="518"/>
      <c r="T34" s="518"/>
      <c r="U34" s="518"/>
      <c r="V34" s="518"/>
      <c r="W34" s="518"/>
      <c r="X34" s="518"/>
      <c r="Y34" s="518"/>
      <c r="Z34" s="519"/>
      <c r="AA34" s="519"/>
      <c r="AB34" s="519"/>
      <c r="AC34" s="519"/>
      <c r="AD34" s="519"/>
      <c r="AE34" s="519"/>
      <c r="AF34" s="519"/>
      <c r="AG34" s="519"/>
      <c r="AH34" s="519"/>
      <c r="AI34" s="519"/>
      <c r="AJ34" s="519"/>
      <c r="AK34" s="5"/>
    </row>
    <row r="35" spans="1:37" ht="21" customHeight="1" x14ac:dyDescent="0.15">
      <c r="A35" s="5"/>
      <c r="B35" s="71"/>
      <c r="C35" s="71"/>
      <c r="D35" s="72"/>
      <c r="E35" s="71"/>
      <c r="F35" s="71"/>
      <c r="G35" s="73"/>
      <c r="H35" s="71"/>
      <c r="I35" s="71"/>
      <c r="J35" s="74"/>
      <c r="K35" s="74"/>
      <c r="L35" s="69"/>
      <c r="M35" s="69"/>
      <c r="N35" s="69"/>
      <c r="O35" s="69"/>
      <c r="P35" s="69"/>
      <c r="Q35" s="69"/>
      <c r="R35" s="69"/>
      <c r="S35" s="69"/>
      <c r="T35" s="69"/>
      <c r="U35" s="69"/>
      <c r="V35" s="69"/>
      <c r="W35" s="69"/>
      <c r="X35" s="69"/>
      <c r="Y35" s="69"/>
      <c r="Z35" s="69"/>
      <c r="AA35" s="69"/>
      <c r="AB35" s="69"/>
      <c r="AC35" s="69"/>
      <c r="AD35" s="69"/>
      <c r="AE35" s="69"/>
      <c r="AF35" s="69"/>
      <c r="AG35" s="69"/>
      <c r="AH35" s="69"/>
      <c r="AI35" s="69"/>
      <c r="AJ35" s="69"/>
      <c r="AK35" s="5"/>
    </row>
    <row r="36" spans="1:37" ht="8.25" customHeight="1" x14ac:dyDescent="0.15">
      <c r="A36" s="75"/>
      <c r="B36" s="76"/>
      <c r="C36" s="76"/>
      <c r="D36" s="76"/>
      <c r="E36" s="76"/>
      <c r="F36" s="76"/>
      <c r="G36" s="76"/>
      <c r="H36" s="76"/>
      <c r="I36" s="76"/>
      <c r="J36" s="76"/>
      <c r="K36" s="76"/>
      <c r="L36" s="76"/>
      <c r="M36" s="76"/>
      <c r="N36" s="76"/>
      <c r="O36" s="76"/>
      <c r="P36" s="76"/>
      <c r="Q36" s="76"/>
      <c r="R36" s="76"/>
      <c r="S36" s="76"/>
      <c r="T36" s="76"/>
      <c r="U36" s="76"/>
      <c r="V36" s="76"/>
      <c r="W36" s="76"/>
      <c r="X36" s="76"/>
      <c r="Y36" s="76"/>
      <c r="Z36" s="76"/>
      <c r="AA36" s="76"/>
      <c r="AB36" s="76"/>
      <c r="AC36" s="76"/>
      <c r="AD36" s="76"/>
      <c r="AE36" s="76"/>
      <c r="AF36" s="76"/>
      <c r="AG36" s="76"/>
      <c r="AH36" s="76"/>
      <c r="AI36" s="76"/>
      <c r="AJ36" s="77"/>
      <c r="AK36" s="2"/>
    </row>
    <row r="37" spans="1:37" ht="12.75" customHeight="1" x14ac:dyDescent="0.15">
      <c r="A37" s="2"/>
      <c r="B37" s="5"/>
      <c r="C37" s="545" t="s">
        <v>83</v>
      </c>
      <c r="D37" s="545"/>
      <c r="E37" s="545"/>
      <c r="F37" s="545"/>
      <c r="G37" s="545"/>
      <c r="H37" s="545"/>
      <c r="I37" s="545"/>
      <c r="J37" s="545"/>
      <c r="K37" s="545"/>
      <c r="L37" s="5"/>
      <c r="M37" s="5"/>
      <c r="N37" s="476" t="s">
        <v>84</v>
      </c>
      <c r="O37" s="477"/>
      <c r="P37" s="477"/>
      <c r="Q37" s="477"/>
      <c r="R37" s="477"/>
      <c r="S37" s="477"/>
      <c r="T37" s="477"/>
      <c r="U37" s="477"/>
      <c r="V37" s="478"/>
      <c r="W37" s="61"/>
      <c r="X37" s="5"/>
      <c r="Y37" s="540" t="s">
        <v>85</v>
      </c>
      <c r="Z37" s="543" t="s">
        <v>1</v>
      </c>
      <c r="AA37" s="544"/>
      <c r="AB37" s="546" t="str">
        <f>VALUE_FAMILYNAMEKANA&amp;" "&amp;VALUE_FIRSTNAMEKANA</f>
        <v xml:space="preserve"> </v>
      </c>
      <c r="AC37" s="546"/>
      <c r="AD37" s="546"/>
      <c r="AE37" s="546"/>
      <c r="AF37" s="546"/>
      <c r="AG37" s="547"/>
      <c r="AH37" s="476" t="s">
        <v>86</v>
      </c>
      <c r="AI37" s="478"/>
      <c r="AJ37" s="7"/>
      <c r="AK37" s="2"/>
    </row>
    <row r="38" spans="1:37" ht="12.75" customHeight="1" x14ac:dyDescent="0.15">
      <c r="A38" s="2"/>
      <c r="B38" s="476" t="s">
        <v>88</v>
      </c>
      <c r="C38" s="477"/>
      <c r="D38" s="477"/>
      <c r="E38" s="477"/>
      <c r="F38" s="477"/>
      <c r="G38" s="477"/>
      <c r="H38" s="477"/>
      <c r="I38" s="477"/>
      <c r="J38" s="477"/>
      <c r="K38" s="477"/>
      <c r="L38" s="478"/>
      <c r="M38" s="5"/>
      <c r="N38" s="476" t="s">
        <v>87</v>
      </c>
      <c r="O38" s="477"/>
      <c r="P38" s="477"/>
      <c r="Q38" s="477"/>
      <c r="R38" s="477"/>
      <c r="S38" s="477"/>
      <c r="T38" s="478"/>
      <c r="U38" s="493">
        <f>志願書Ⅰ!W3</f>
        <v>0</v>
      </c>
      <c r="V38" s="494"/>
      <c r="W38" s="61"/>
      <c r="X38" s="78"/>
      <c r="Y38" s="541"/>
      <c r="Z38" s="548" t="str">
        <f>VALUE_FAMILYNAME &amp; "　" &amp; VALUE_FIRSTNAME</f>
        <v>　</v>
      </c>
      <c r="AA38" s="549"/>
      <c r="AB38" s="549"/>
      <c r="AC38" s="549"/>
      <c r="AD38" s="549"/>
      <c r="AE38" s="549"/>
      <c r="AF38" s="549"/>
      <c r="AG38" s="550"/>
      <c r="AH38" s="557">
        <f>志願書Ⅰ!W27</f>
        <v>0</v>
      </c>
      <c r="AI38" s="558"/>
      <c r="AJ38" s="7"/>
      <c r="AK38" s="2"/>
    </row>
    <row r="39" spans="1:37" ht="12.75" customHeight="1" x14ac:dyDescent="0.15">
      <c r="A39" s="2"/>
      <c r="B39" s="80">
        <v>1</v>
      </c>
      <c r="C39" s="498" t="s">
        <v>32</v>
      </c>
      <c r="D39" s="469"/>
      <c r="E39" s="469"/>
      <c r="F39" s="469"/>
      <c r="G39" s="469"/>
      <c r="H39" s="469"/>
      <c r="I39" s="469"/>
      <c r="J39" s="470"/>
      <c r="K39" s="511">
        <f>志願書Ⅰ!H3</f>
        <v>0</v>
      </c>
      <c r="L39" s="511"/>
      <c r="M39" s="3"/>
      <c r="N39" s="476" t="s">
        <v>89</v>
      </c>
      <c r="O39" s="477"/>
      <c r="P39" s="477"/>
      <c r="Q39" s="477"/>
      <c r="R39" s="477"/>
      <c r="S39" s="477"/>
      <c r="T39" s="478"/>
      <c r="U39" s="493">
        <f>志願書Ⅰ!AA3</f>
        <v>0</v>
      </c>
      <c r="V39" s="494"/>
      <c r="W39" s="5"/>
      <c r="X39" s="79"/>
      <c r="Y39" s="541"/>
      <c r="Z39" s="551"/>
      <c r="AA39" s="552"/>
      <c r="AB39" s="552"/>
      <c r="AC39" s="552"/>
      <c r="AD39" s="552"/>
      <c r="AE39" s="552"/>
      <c r="AF39" s="552"/>
      <c r="AG39" s="553"/>
      <c r="AH39" s="559"/>
      <c r="AI39" s="560"/>
      <c r="AJ39" s="7"/>
      <c r="AK39" s="5"/>
    </row>
    <row r="40" spans="1:37" ht="12.75" customHeight="1" x14ac:dyDescent="0.15">
      <c r="A40" s="2"/>
      <c r="B40" s="80">
        <v>2</v>
      </c>
      <c r="C40" s="498" t="s">
        <v>1066</v>
      </c>
      <c r="D40" s="469"/>
      <c r="E40" s="469"/>
      <c r="F40" s="469"/>
      <c r="G40" s="469"/>
      <c r="H40" s="469"/>
      <c r="I40" s="469"/>
      <c r="J40" s="470"/>
      <c r="K40" s="511">
        <f>志願書Ⅰ!H4</f>
        <v>0</v>
      </c>
      <c r="L40" s="511"/>
      <c r="M40" s="3"/>
      <c r="N40" s="476" t="s">
        <v>90</v>
      </c>
      <c r="O40" s="477"/>
      <c r="P40" s="477"/>
      <c r="Q40" s="477"/>
      <c r="R40" s="477"/>
      <c r="S40" s="477"/>
      <c r="T40" s="478"/>
      <c r="U40" s="493">
        <f>志願書Ⅰ!AE3</f>
        <v>0</v>
      </c>
      <c r="V40" s="494"/>
      <c r="W40" s="5"/>
      <c r="X40" s="79"/>
      <c r="Y40" s="542"/>
      <c r="Z40" s="554"/>
      <c r="AA40" s="555"/>
      <c r="AB40" s="555"/>
      <c r="AC40" s="555"/>
      <c r="AD40" s="555"/>
      <c r="AE40" s="555"/>
      <c r="AF40" s="555"/>
      <c r="AG40" s="556"/>
      <c r="AH40" s="561"/>
      <c r="AI40" s="562"/>
      <c r="AJ40" s="7"/>
      <c r="AK40" s="5"/>
    </row>
    <row r="41" spans="1:37" ht="12.75" customHeight="1" x14ac:dyDescent="0.15">
      <c r="A41" s="2"/>
      <c r="B41" s="80">
        <v>3</v>
      </c>
      <c r="C41" s="498" t="s">
        <v>1067</v>
      </c>
      <c r="D41" s="469"/>
      <c r="E41" s="469"/>
      <c r="F41" s="469"/>
      <c r="G41" s="469"/>
      <c r="H41" s="469"/>
      <c r="I41" s="469"/>
      <c r="J41" s="470"/>
      <c r="K41" s="511">
        <f>志願書Ⅰ!H5</f>
        <v>0</v>
      </c>
      <c r="L41" s="511"/>
      <c r="M41" s="3"/>
      <c r="W41" s="5"/>
      <c r="X41" s="79"/>
      <c r="Y41" s="81"/>
      <c r="Z41" s="82"/>
      <c r="AA41" s="82"/>
      <c r="AB41" s="82"/>
      <c r="AC41" s="82"/>
      <c r="AD41" s="82"/>
      <c r="AE41" s="82"/>
      <c r="AF41" s="82"/>
      <c r="AG41" s="82"/>
      <c r="AH41" s="83"/>
      <c r="AI41" s="83"/>
      <c r="AJ41" s="7"/>
      <c r="AK41" s="5"/>
    </row>
    <row r="42" spans="1:37" ht="12.75" customHeight="1" x14ac:dyDescent="0.15">
      <c r="A42" s="2"/>
      <c r="B42" s="80">
        <v>4</v>
      </c>
      <c r="C42" s="498" t="s">
        <v>1068</v>
      </c>
      <c r="D42" s="469"/>
      <c r="E42" s="469"/>
      <c r="F42" s="469"/>
      <c r="G42" s="469"/>
      <c r="H42" s="469"/>
      <c r="I42" s="469"/>
      <c r="J42" s="470"/>
      <c r="K42" s="511">
        <f>志願書Ⅰ!H6</f>
        <v>0</v>
      </c>
      <c r="L42" s="511"/>
      <c r="M42" s="3"/>
      <c r="W42" s="79"/>
      <c r="X42" s="84"/>
      <c r="Y42" s="576" t="s">
        <v>91</v>
      </c>
      <c r="Z42" s="577"/>
      <c r="AA42" s="577"/>
      <c r="AB42" s="577"/>
      <c r="AC42" s="577"/>
      <c r="AD42" s="578"/>
      <c r="AE42" s="566" t="s">
        <v>979</v>
      </c>
      <c r="AF42" s="567"/>
      <c r="AG42" s="567"/>
      <c r="AH42" s="567"/>
      <c r="AI42" s="568"/>
      <c r="AJ42" s="7"/>
      <c r="AK42" s="5"/>
    </row>
    <row r="43" spans="1:37" ht="12.75" customHeight="1" x14ac:dyDescent="0.15">
      <c r="A43" s="2"/>
      <c r="B43" s="148">
        <v>5</v>
      </c>
      <c r="C43" s="498" t="s">
        <v>1069</v>
      </c>
      <c r="D43" s="469"/>
      <c r="E43" s="469"/>
      <c r="F43" s="469"/>
      <c r="G43" s="469"/>
      <c r="H43" s="469"/>
      <c r="I43" s="469"/>
      <c r="J43" s="470"/>
      <c r="K43" s="511">
        <f>志願書Ⅰ!H7</f>
        <v>0</v>
      </c>
      <c r="L43" s="511"/>
      <c r="M43" s="3"/>
      <c r="N43" s="476" t="s">
        <v>47</v>
      </c>
      <c r="O43" s="477"/>
      <c r="P43" s="477"/>
      <c r="Q43" s="477"/>
      <c r="R43" s="477"/>
      <c r="S43" s="477"/>
      <c r="T43" s="477"/>
      <c r="U43" s="477"/>
      <c r="V43" s="478"/>
      <c r="W43" s="61"/>
      <c r="X43" s="78"/>
      <c r="Y43" s="591" t="s">
        <v>92</v>
      </c>
      <c r="Z43" s="592"/>
      <c r="AA43" s="592"/>
      <c r="AB43" s="592"/>
      <c r="AC43" s="592"/>
      <c r="AD43" s="593"/>
      <c r="AE43" s="569"/>
      <c r="AF43" s="570"/>
      <c r="AG43" s="570"/>
      <c r="AH43" s="570"/>
      <c r="AI43" s="571"/>
      <c r="AJ43" s="7"/>
      <c r="AK43" s="5"/>
    </row>
    <row r="44" spans="1:37" ht="12.75" customHeight="1" x14ac:dyDescent="0.15">
      <c r="A44" s="2"/>
      <c r="B44" s="148">
        <v>6</v>
      </c>
      <c r="C44" s="495" t="s">
        <v>1070</v>
      </c>
      <c r="D44" s="496"/>
      <c r="E44" s="496"/>
      <c r="F44" s="496"/>
      <c r="G44" s="496"/>
      <c r="H44" s="496"/>
      <c r="I44" s="496"/>
      <c r="J44" s="497"/>
      <c r="K44" s="511">
        <f>志願書Ⅰ!P3</f>
        <v>0</v>
      </c>
      <c r="L44" s="511"/>
      <c r="M44" s="3"/>
      <c r="N44" s="579">
        <f>VALUE_KOSHUKYOKA1_1</f>
        <v>0</v>
      </c>
      <c r="O44" s="580"/>
      <c r="P44" s="581"/>
      <c r="Q44" s="585">
        <f>VALUE_KOSHUKYOKA1_2</f>
        <v>0</v>
      </c>
      <c r="R44" s="580"/>
      <c r="S44" s="581"/>
      <c r="T44" s="585">
        <f>VALUE_KOSHUKYOKA1_3</f>
        <v>0</v>
      </c>
      <c r="U44" s="580"/>
      <c r="V44" s="587"/>
      <c r="W44" s="85"/>
      <c r="X44" s="78"/>
      <c r="Y44" s="594" t="str">
        <f>IF(志願書Ⅰ!Z2="","",志願書Ⅰ!Z2)</f>
        <v/>
      </c>
      <c r="Z44" s="595"/>
      <c r="AA44" s="595"/>
      <c r="AB44" s="595"/>
      <c r="AC44" s="595"/>
      <c r="AD44" s="596"/>
      <c r="AE44" s="569"/>
      <c r="AF44" s="570"/>
      <c r="AG44" s="570"/>
      <c r="AH44" s="570"/>
      <c r="AI44" s="571"/>
      <c r="AJ44" s="7"/>
      <c r="AK44" s="5"/>
    </row>
    <row r="45" spans="1:37" ht="12.75" customHeight="1" x14ac:dyDescent="0.15">
      <c r="A45" s="2"/>
      <c r="B45" s="148">
        <v>7</v>
      </c>
      <c r="C45" s="498" t="s">
        <v>95</v>
      </c>
      <c r="D45" s="469"/>
      <c r="E45" s="469"/>
      <c r="F45" s="469"/>
      <c r="G45" s="469"/>
      <c r="H45" s="469"/>
      <c r="I45" s="469"/>
      <c r="J45" s="470"/>
      <c r="K45" s="511">
        <f>志願書Ⅰ!P4</f>
        <v>0</v>
      </c>
      <c r="L45" s="511"/>
      <c r="M45" s="3"/>
      <c r="N45" s="582"/>
      <c r="O45" s="583"/>
      <c r="P45" s="584"/>
      <c r="Q45" s="586"/>
      <c r="R45" s="583"/>
      <c r="S45" s="584"/>
      <c r="T45" s="586"/>
      <c r="U45" s="583"/>
      <c r="V45" s="588"/>
      <c r="W45" s="85"/>
      <c r="X45" s="61"/>
      <c r="Y45" s="594"/>
      <c r="Z45" s="595"/>
      <c r="AA45" s="595"/>
      <c r="AB45" s="595"/>
      <c r="AC45" s="595"/>
      <c r="AD45" s="596"/>
      <c r="AE45" s="569"/>
      <c r="AF45" s="570"/>
      <c r="AG45" s="570"/>
      <c r="AH45" s="570"/>
      <c r="AI45" s="571"/>
      <c r="AJ45" s="7"/>
      <c r="AK45" s="5"/>
    </row>
    <row r="46" spans="1:37" ht="12.75" customHeight="1" x14ac:dyDescent="0.15">
      <c r="A46" s="2"/>
      <c r="B46" s="502">
        <v>8</v>
      </c>
      <c r="C46" s="504" t="s">
        <v>57</v>
      </c>
      <c r="D46" s="505"/>
      <c r="E46" s="505"/>
      <c r="F46" s="505"/>
      <c r="G46" s="505"/>
      <c r="H46" s="505"/>
      <c r="I46" s="505"/>
      <c r="J46" s="506"/>
      <c r="K46" s="510" t="str">
        <f>IF(志願書Ⅰ!P5=0,"",志願書Ⅰ!P5)</f>
        <v/>
      </c>
      <c r="L46" s="510"/>
      <c r="M46" s="3"/>
      <c r="N46" s="476" t="s">
        <v>93</v>
      </c>
      <c r="O46" s="477"/>
      <c r="P46" s="477"/>
      <c r="Q46" s="477"/>
      <c r="R46" s="477"/>
      <c r="S46" s="477"/>
      <c r="T46" s="477"/>
      <c r="U46" s="477"/>
      <c r="V46" s="478"/>
      <c r="W46" s="5"/>
      <c r="X46" s="61"/>
      <c r="Y46" s="594"/>
      <c r="Z46" s="595"/>
      <c r="AA46" s="595"/>
      <c r="AB46" s="595"/>
      <c r="AC46" s="595"/>
      <c r="AD46" s="596"/>
      <c r="AE46" s="569"/>
      <c r="AF46" s="570"/>
      <c r="AG46" s="570"/>
      <c r="AH46" s="570"/>
      <c r="AI46" s="571"/>
      <c r="AJ46" s="7"/>
      <c r="AK46" s="5"/>
    </row>
    <row r="47" spans="1:37" ht="12.75" customHeight="1" x14ac:dyDescent="0.15">
      <c r="A47" s="2"/>
      <c r="B47" s="503"/>
      <c r="C47" s="507"/>
      <c r="D47" s="508"/>
      <c r="E47" s="508"/>
      <c r="F47" s="508"/>
      <c r="G47" s="508"/>
      <c r="H47" s="508"/>
      <c r="I47" s="508"/>
      <c r="J47" s="509"/>
      <c r="K47" s="510"/>
      <c r="L47" s="510"/>
      <c r="M47" s="3"/>
      <c r="N47" s="579">
        <f>VALUE_KOSHUKYOKA2_1</f>
        <v>0</v>
      </c>
      <c r="O47" s="580"/>
      <c r="P47" s="581"/>
      <c r="Q47" s="585">
        <f>VALUE_KOSHUKYOKA2_2</f>
        <v>0</v>
      </c>
      <c r="R47" s="580"/>
      <c r="S47" s="581"/>
      <c r="T47" s="585">
        <f>VALUE_KOSHUKYOKA2_3</f>
        <v>0</v>
      </c>
      <c r="U47" s="580"/>
      <c r="V47" s="587"/>
      <c r="W47" s="5"/>
      <c r="X47" s="61"/>
      <c r="Y47" s="597"/>
      <c r="Z47" s="598"/>
      <c r="AA47" s="598"/>
      <c r="AB47" s="598"/>
      <c r="AC47" s="598"/>
      <c r="AD47" s="599"/>
      <c r="AE47" s="569"/>
      <c r="AF47" s="570"/>
      <c r="AG47" s="570"/>
      <c r="AH47" s="570"/>
      <c r="AI47" s="571"/>
      <c r="AJ47" s="7"/>
      <c r="AK47" s="5"/>
    </row>
    <row r="48" spans="1:37" ht="12.75" customHeight="1" x14ac:dyDescent="0.15">
      <c r="A48" s="2"/>
      <c r="B48" s="476" t="s">
        <v>94</v>
      </c>
      <c r="C48" s="477"/>
      <c r="D48" s="477"/>
      <c r="E48" s="477"/>
      <c r="F48" s="477"/>
      <c r="G48" s="477"/>
      <c r="H48" s="477"/>
      <c r="I48" s="477"/>
      <c r="J48" s="477"/>
      <c r="K48" s="477"/>
      <c r="L48" s="478"/>
      <c r="M48" s="3"/>
      <c r="N48" s="582"/>
      <c r="O48" s="583"/>
      <c r="P48" s="584"/>
      <c r="Q48" s="586"/>
      <c r="R48" s="583"/>
      <c r="S48" s="584"/>
      <c r="T48" s="586"/>
      <c r="U48" s="583"/>
      <c r="V48" s="588"/>
      <c r="W48" s="5"/>
      <c r="X48" s="61"/>
      <c r="Y48" s="133"/>
      <c r="Z48" s="133"/>
      <c r="AA48" s="133"/>
      <c r="AE48" s="569"/>
      <c r="AF48" s="570"/>
      <c r="AG48" s="570"/>
      <c r="AH48" s="570"/>
      <c r="AI48" s="571"/>
      <c r="AJ48" s="7"/>
      <c r="AK48" s="5"/>
    </row>
    <row r="49" spans="1:37" ht="12.75" customHeight="1" x14ac:dyDescent="0.15">
      <c r="A49" s="2"/>
      <c r="B49" s="80">
        <v>1</v>
      </c>
      <c r="C49" s="498" t="s">
        <v>975</v>
      </c>
      <c r="D49" s="469"/>
      <c r="E49" s="469"/>
      <c r="F49" s="469"/>
      <c r="G49" s="469"/>
      <c r="H49" s="469"/>
      <c r="I49" s="469"/>
      <c r="J49" s="470"/>
      <c r="K49" s="493">
        <f>志願書Ⅰ!K16</f>
        <v>0</v>
      </c>
      <c r="L49" s="494"/>
      <c r="M49" s="3"/>
      <c r="AD49" s="6"/>
      <c r="AE49" s="569"/>
      <c r="AF49" s="570"/>
      <c r="AG49" s="570"/>
      <c r="AH49" s="570"/>
      <c r="AI49" s="571"/>
      <c r="AJ49" s="7"/>
      <c r="AK49" s="5"/>
    </row>
    <row r="50" spans="1:37" ht="12.75" customHeight="1" x14ac:dyDescent="0.15">
      <c r="A50" s="2"/>
      <c r="B50" s="80">
        <v>2</v>
      </c>
      <c r="C50" s="600" t="s">
        <v>1052</v>
      </c>
      <c r="D50" s="565"/>
      <c r="E50" s="565"/>
      <c r="F50" s="565"/>
      <c r="G50" s="565"/>
      <c r="H50" s="565"/>
      <c r="I50" s="565"/>
      <c r="J50" s="601"/>
      <c r="K50" s="493">
        <f>志願書Ⅰ!K17</f>
        <v>0</v>
      </c>
      <c r="L50" s="494"/>
      <c r="M50" s="3"/>
      <c r="N50" s="522" t="s">
        <v>96</v>
      </c>
      <c r="O50" s="522"/>
      <c r="P50" s="522"/>
      <c r="Q50" s="522"/>
      <c r="R50" s="522"/>
      <c r="S50" s="522"/>
      <c r="T50" s="522"/>
      <c r="U50" s="522"/>
      <c r="V50" s="522"/>
      <c r="W50" s="60"/>
      <c r="X50" s="248" t="s">
        <v>1120</v>
      </c>
      <c r="Y50" s="249"/>
      <c r="Z50" s="523" t="s">
        <v>100</v>
      </c>
      <c r="AA50" s="496"/>
      <c r="AB50" s="589" t="str">
        <f>IF(志願書Ⅰ!Z2="","",(IF(IF(MID(志願書Ⅰ!Z2,1,1)="1",OR(MID(志願書Ⅰ!Z2,3,1)="4",MID(志願書Ⅰ!Z2,3,1)="5",MID(志願書Ⅰ!Z2,3,1)="6",MID(志願書Ⅰ!Z2,3,1)="7"),OR(MID(志願書Ⅰ!Z2,LEN(志願書Ⅰ!Z2)-2,1)="4",MID(志願書Ⅰ!Z2,LEN(志願書Ⅰ!Z2)-2,1)="5",MID(志願書Ⅰ!Z2,LEN(志願書Ⅰ!Z2)-2,1)="6",MID(志願書Ⅰ!Z2,LEN(志願書Ⅰ!Z2)-2,1)="7")),"○","")))</f>
        <v/>
      </c>
      <c r="AC50" s="590"/>
      <c r="AD50" s="6"/>
      <c r="AE50" s="569"/>
      <c r="AF50" s="570"/>
      <c r="AG50" s="570"/>
      <c r="AH50" s="570"/>
      <c r="AI50" s="571"/>
      <c r="AJ50" s="7"/>
      <c r="AK50" s="5"/>
    </row>
    <row r="51" spans="1:37" ht="12.75" customHeight="1" x14ac:dyDescent="0.15">
      <c r="A51" s="2"/>
      <c r="B51" s="80">
        <v>3</v>
      </c>
      <c r="C51" s="498" t="s">
        <v>1071</v>
      </c>
      <c r="D51" s="469"/>
      <c r="E51" s="469"/>
      <c r="F51" s="469"/>
      <c r="G51" s="469"/>
      <c r="H51" s="469"/>
      <c r="I51" s="469"/>
      <c r="J51" s="470"/>
      <c r="K51" s="493" t="str">
        <f>志願書Ⅰ!K18</f>
        <v/>
      </c>
      <c r="L51" s="494"/>
      <c r="M51" s="3"/>
      <c r="N51" s="575" t="s">
        <v>98</v>
      </c>
      <c r="O51" s="575"/>
      <c r="P51" s="479" t="str">
        <f>IF(志願書Ⅰ!AE15="○",志願書Ⅰ!Z15,IF(志願書Ⅰ!AE16="○",志願書Ⅰ!Z16,IF(志願書Ⅰ!AE17="○",志願書Ⅰ!Z17,"")))</f>
        <v/>
      </c>
      <c r="Q51" s="479"/>
      <c r="R51" s="479"/>
      <c r="S51" s="479"/>
      <c r="T51" s="479"/>
      <c r="U51" s="479"/>
      <c r="V51" s="479"/>
      <c r="W51" s="101"/>
      <c r="X51" s="250"/>
      <c r="Y51" s="251"/>
      <c r="Z51" s="523" t="s">
        <v>1042</v>
      </c>
      <c r="AA51" s="496"/>
      <c r="AB51" s="589" t="str">
        <f>IF(志願書Ⅰ!Z2="","",IF(IF(MID(志願書Ⅰ!Z2,1,1)="1",OR(MID(志願書Ⅰ!Z2,3,1)="2",MID(志願書Ⅰ!Z2,3,1)="3",MID(志願書Ⅰ!Z2,3,1)="6",MID(志願書Ⅰ!Z2,3,1)="7"),OR(MID(志願書Ⅰ!Z2,LEN(志願書Ⅰ!Z2)-2,1)="2",MID(志願書Ⅰ!Z2,LEN(志願書Ⅰ!Z2)-2,1)="3",MID(志願書Ⅰ!Z2,LEN(志願書Ⅰ!Z2)-2,1)="6",MID(志願書Ⅰ!Z2,LEN(志願書Ⅰ!Z2)-2,1)="7")),"○",""))</f>
        <v/>
      </c>
      <c r="AC51" s="590"/>
      <c r="AD51" s="6"/>
      <c r="AE51" s="572"/>
      <c r="AF51" s="573"/>
      <c r="AG51" s="573"/>
      <c r="AH51" s="573"/>
      <c r="AI51" s="574"/>
      <c r="AJ51" s="7"/>
      <c r="AK51" s="5"/>
    </row>
    <row r="52" spans="1:37" ht="12.75" customHeight="1" x14ac:dyDescent="0.15">
      <c r="A52" s="2"/>
      <c r="B52" s="80">
        <v>4</v>
      </c>
      <c r="C52" s="498" t="s">
        <v>95</v>
      </c>
      <c r="D52" s="469"/>
      <c r="E52" s="469"/>
      <c r="F52" s="469"/>
      <c r="G52" s="469"/>
      <c r="H52" s="469"/>
      <c r="I52" s="469"/>
      <c r="J52" s="470"/>
      <c r="K52" s="493">
        <f>志願書Ⅰ!K19</f>
        <v>0</v>
      </c>
      <c r="L52" s="494"/>
      <c r="M52" s="3"/>
      <c r="N52" s="575"/>
      <c r="O52" s="575"/>
      <c r="P52" s="479" t="str">
        <f>IF(志願書Ⅰ!AE18="○",志願書Ⅰ!Z18,IF(志願書Ⅰ!AE19="○",志願書Ⅰ!Z19,IF(志願書Ⅰ!AE20="○",志願書Ⅰ!Z20,"")))</f>
        <v/>
      </c>
      <c r="Q52" s="479"/>
      <c r="R52" s="479"/>
      <c r="S52" s="479"/>
      <c r="T52" s="479"/>
      <c r="U52" s="479"/>
      <c r="V52" s="479"/>
      <c r="W52" s="101"/>
      <c r="X52" s="250"/>
      <c r="Y52" s="251"/>
      <c r="Z52" s="564" t="s">
        <v>922</v>
      </c>
      <c r="AA52" s="565"/>
      <c r="AB52" s="589" t="str">
        <f>IF(志願書Ⅰ!Z2="","",IF(IF(MID(志願書Ⅰ!Z2,1,1)="1",OR(MID(志願書Ⅰ!Z2,3,1)="1",MID(志願書Ⅰ!Z2,3,1)="3",MID(志願書Ⅰ!Z2,3,1)="5",MID(志願書Ⅰ!Z2,3,1)="7"),OR(MID(志願書Ⅰ!Z2,LEN(志願書Ⅰ!Z2)-2,1)="1",MID(志願書Ⅰ!Z2,LEN(志願書Ⅰ!Z2)-2,1)="3",MID(志願書Ⅰ!Z2,LEN(志願書Ⅰ!Z2)-2,1)="5",MID(志願書Ⅰ!Z2,LEN(志願書Ⅰ!Z2)-2,1)="7")),"○",""))</f>
        <v/>
      </c>
      <c r="AC52" s="590"/>
      <c r="AD52" s="6"/>
      <c r="AE52" s="132"/>
      <c r="AF52" s="132"/>
      <c r="AG52" s="132"/>
      <c r="AH52" s="132"/>
      <c r="AI52" s="132"/>
      <c r="AJ52" s="7"/>
      <c r="AK52" s="5"/>
    </row>
    <row r="53" spans="1:37" ht="12.75" customHeight="1" x14ac:dyDescent="0.15">
      <c r="A53" s="2"/>
      <c r="B53" s="80">
        <v>5</v>
      </c>
      <c r="C53" s="495" t="s">
        <v>1034</v>
      </c>
      <c r="D53" s="496"/>
      <c r="E53" s="496"/>
      <c r="F53" s="496"/>
      <c r="G53" s="496"/>
      <c r="H53" s="496"/>
      <c r="I53" s="496"/>
      <c r="J53" s="497"/>
      <c r="K53" s="493">
        <f>志願書Ⅰ!K20</f>
        <v>0</v>
      </c>
      <c r="L53" s="494"/>
      <c r="M53" s="3"/>
      <c r="X53" s="250"/>
      <c r="Y53" s="251"/>
      <c r="Z53" s="563" t="s">
        <v>1064</v>
      </c>
      <c r="AA53" s="563"/>
      <c r="AB53" s="520" t="str">
        <f>IF(MID(志願書Ⅰ!Z2,4,1)="1","○","")</f>
        <v/>
      </c>
      <c r="AC53" s="520"/>
      <c r="AD53" s="6"/>
      <c r="AE53" s="132"/>
      <c r="AF53" s="132"/>
      <c r="AG53" s="132"/>
      <c r="AH53" s="132"/>
      <c r="AI53" s="132"/>
      <c r="AJ53" s="7"/>
      <c r="AK53" s="5"/>
    </row>
    <row r="54" spans="1:37" ht="12.75" customHeight="1" x14ac:dyDescent="0.15">
      <c r="A54" s="2"/>
      <c r="B54" s="80">
        <v>6</v>
      </c>
      <c r="C54" s="498" t="s">
        <v>97</v>
      </c>
      <c r="D54" s="469"/>
      <c r="E54" s="469"/>
      <c r="F54" s="469"/>
      <c r="G54" s="469"/>
      <c r="H54" s="469"/>
      <c r="I54" s="469"/>
      <c r="J54" s="470"/>
      <c r="K54" s="493">
        <f>志願書Ⅰ!K21</f>
        <v>0</v>
      </c>
      <c r="L54" s="494"/>
      <c r="M54" s="3"/>
      <c r="X54" s="252"/>
      <c r="Y54" s="253"/>
      <c r="Z54" s="521" t="s">
        <v>1065</v>
      </c>
      <c r="AA54" s="521"/>
      <c r="AB54" s="520" t="str">
        <f>IF(AND(志願書Ⅰ!Z2&lt;&gt;"",志願書Ⅰ!K21="○"),"○","")</f>
        <v/>
      </c>
      <c r="AC54" s="520"/>
      <c r="AD54" s="6"/>
      <c r="AE54" s="132"/>
      <c r="AF54" s="132"/>
      <c r="AG54" s="132"/>
      <c r="AH54" s="132"/>
      <c r="AI54" s="132"/>
      <c r="AJ54" s="7"/>
      <c r="AK54" s="5"/>
    </row>
    <row r="55" spans="1:37" ht="12.75" customHeight="1" x14ac:dyDescent="0.15">
      <c r="A55" s="2"/>
      <c r="B55" s="80">
        <v>7</v>
      </c>
      <c r="C55" s="495" t="s">
        <v>1072</v>
      </c>
      <c r="D55" s="496"/>
      <c r="E55" s="496"/>
      <c r="F55" s="496"/>
      <c r="G55" s="496"/>
      <c r="H55" s="496"/>
      <c r="I55" s="496"/>
      <c r="J55" s="497"/>
      <c r="K55" s="493">
        <f>志願書Ⅰ!K22</f>
        <v>0</v>
      </c>
      <c r="L55" s="494"/>
      <c r="M55" s="5"/>
      <c r="N55" s="3"/>
      <c r="O55" s="3"/>
      <c r="P55" s="8"/>
      <c r="Q55" s="8"/>
      <c r="R55" s="8"/>
      <c r="S55" s="8"/>
      <c r="T55" s="3"/>
      <c r="U55" s="3"/>
      <c r="V55" s="3"/>
      <c r="W55" s="3"/>
      <c r="X55" s="3"/>
      <c r="Y55" s="3"/>
      <c r="Z55" s="6"/>
      <c r="AA55" s="6"/>
      <c r="AB55" s="6"/>
      <c r="AC55" s="6"/>
      <c r="AD55" s="6"/>
      <c r="AE55" s="6"/>
      <c r="AF55" s="6"/>
      <c r="AG55" s="6"/>
      <c r="AH55" s="6"/>
      <c r="AI55" s="6"/>
      <c r="AJ55" s="7"/>
      <c r="AK55" s="5"/>
    </row>
    <row r="56" spans="1:37" ht="12.75" customHeight="1" x14ac:dyDescent="0.15">
      <c r="A56" s="2"/>
      <c r="B56" s="502">
        <v>8</v>
      </c>
      <c r="C56" s="499" t="s">
        <v>1073</v>
      </c>
      <c r="D56" s="500"/>
      <c r="E56" s="500"/>
      <c r="F56" s="500"/>
      <c r="G56" s="500"/>
      <c r="H56" s="500"/>
      <c r="I56" s="500"/>
      <c r="J56" s="501"/>
      <c r="K56" s="493">
        <f>志願書Ⅰ!T16</f>
        <v>0</v>
      </c>
      <c r="L56" s="494"/>
      <c r="M56" s="5"/>
      <c r="N56" s="476" t="s">
        <v>64</v>
      </c>
      <c r="O56" s="477"/>
      <c r="P56" s="477"/>
      <c r="Q56" s="477"/>
      <c r="R56" s="477"/>
      <c r="S56" s="477"/>
      <c r="T56" s="477"/>
      <c r="U56" s="477"/>
      <c r="V56" s="477"/>
      <c r="W56" s="477"/>
      <c r="X56" s="477"/>
      <c r="Y56" s="477"/>
      <c r="Z56" s="477"/>
      <c r="AA56" s="477"/>
      <c r="AB56" s="477"/>
      <c r="AC56" s="477"/>
      <c r="AD56" s="477"/>
      <c r="AE56" s="477"/>
      <c r="AF56" s="477"/>
      <c r="AG56" s="477"/>
      <c r="AH56" s="478"/>
      <c r="AI56" s="6"/>
      <c r="AJ56" s="7"/>
      <c r="AK56" s="5"/>
    </row>
    <row r="57" spans="1:37" ht="12.75" customHeight="1" x14ac:dyDescent="0.15">
      <c r="A57" s="2"/>
      <c r="B57" s="503"/>
      <c r="C57" s="495" t="s">
        <v>1074</v>
      </c>
      <c r="D57" s="496"/>
      <c r="E57" s="496"/>
      <c r="F57" s="496"/>
      <c r="G57" s="496"/>
      <c r="H57" s="496"/>
      <c r="I57" s="496"/>
      <c r="J57" s="497"/>
      <c r="K57" s="493">
        <f>志願書Ⅰ!T17</f>
        <v>0</v>
      </c>
      <c r="L57" s="494"/>
      <c r="M57" s="5"/>
      <c r="N57" s="490" t="s">
        <v>1036</v>
      </c>
      <c r="O57" s="490"/>
      <c r="P57" s="490"/>
      <c r="Q57" s="490"/>
      <c r="R57" s="490"/>
      <c r="S57" s="490"/>
      <c r="T57" s="490"/>
      <c r="U57" s="490"/>
      <c r="V57" s="490"/>
      <c r="W57" s="490"/>
      <c r="X57" s="479" t="str">
        <f>IF(志願書Ⅰ!K10="○",志願書Ⅰ!K10,"")</f>
        <v/>
      </c>
      <c r="Y57" s="479"/>
      <c r="Z57" s="483" t="s">
        <v>1037</v>
      </c>
      <c r="AA57" s="483"/>
      <c r="AB57" s="483"/>
      <c r="AC57" s="483"/>
      <c r="AD57" s="483"/>
      <c r="AE57" s="483"/>
      <c r="AF57" s="483"/>
      <c r="AG57" s="479" t="str">
        <f>IF(志願書Ⅰ!U11="○",志願書Ⅰ!U11,"")</f>
        <v/>
      </c>
      <c r="AH57" s="479"/>
      <c r="AI57" s="6"/>
      <c r="AJ57" s="7"/>
      <c r="AK57" s="5"/>
    </row>
    <row r="58" spans="1:37" ht="12.75" customHeight="1" x14ac:dyDescent="0.15">
      <c r="A58" s="2"/>
      <c r="B58" s="502">
        <v>9</v>
      </c>
      <c r="C58" s="498" t="s">
        <v>1075</v>
      </c>
      <c r="D58" s="469"/>
      <c r="E58" s="469"/>
      <c r="F58" s="469"/>
      <c r="G58" s="469"/>
      <c r="H58" s="469"/>
      <c r="I58" s="469"/>
      <c r="J58" s="470"/>
      <c r="K58" s="493">
        <f>志願書Ⅰ!T18</f>
        <v>0</v>
      </c>
      <c r="L58" s="494"/>
      <c r="M58" s="5"/>
      <c r="N58" s="480" t="s">
        <v>1038</v>
      </c>
      <c r="O58" s="481"/>
      <c r="P58" s="481"/>
      <c r="Q58" s="481"/>
      <c r="R58" s="481"/>
      <c r="S58" s="481"/>
      <c r="T58" s="481"/>
      <c r="U58" s="481"/>
      <c r="V58" s="481"/>
      <c r="W58" s="482"/>
      <c r="X58" s="479" t="str">
        <f>IF(志願書Ⅰ!K11="○",志願書Ⅰ!K11,"")</f>
        <v/>
      </c>
      <c r="Y58" s="479"/>
      <c r="Z58" s="489" t="s">
        <v>1077</v>
      </c>
      <c r="AA58" s="489"/>
      <c r="AB58" s="489"/>
      <c r="AC58" s="489"/>
      <c r="AD58" s="489"/>
      <c r="AE58" s="489"/>
      <c r="AF58" s="489"/>
      <c r="AG58" s="479" t="str">
        <f>IF(志願書Ⅰ!U12="○",志願書Ⅰ!U12,"")</f>
        <v/>
      </c>
      <c r="AH58" s="479"/>
      <c r="AI58" s="6"/>
      <c r="AJ58" s="7"/>
      <c r="AK58" s="5"/>
    </row>
    <row r="59" spans="1:37" ht="12.75" customHeight="1" x14ac:dyDescent="0.15">
      <c r="A59" s="2"/>
      <c r="B59" s="503"/>
      <c r="C59" s="498" t="s">
        <v>1076</v>
      </c>
      <c r="D59" s="469"/>
      <c r="E59" s="469"/>
      <c r="F59" s="469"/>
      <c r="G59" s="469"/>
      <c r="H59" s="469"/>
      <c r="I59" s="469"/>
      <c r="J59" s="470"/>
      <c r="K59" s="493">
        <f>志願書Ⅰ!T19</f>
        <v>0</v>
      </c>
      <c r="L59" s="494"/>
      <c r="M59" s="5"/>
      <c r="N59" s="484" t="s">
        <v>1039</v>
      </c>
      <c r="O59" s="485"/>
      <c r="P59" s="485"/>
      <c r="Q59" s="485"/>
      <c r="R59" s="485"/>
      <c r="S59" s="485"/>
      <c r="T59" s="485"/>
      <c r="U59" s="485"/>
      <c r="V59" s="485"/>
      <c r="W59" s="486"/>
      <c r="X59" s="479" t="str">
        <f>IF(志願書Ⅰ!K12="○",志願書Ⅰ!K12,"")</f>
        <v/>
      </c>
      <c r="Y59" s="479"/>
      <c r="Z59" s="489" t="s">
        <v>1078</v>
      </c>
      <c r="AA59" s="489"/>
      <c r="AB59" s="489"/>
      <c r="AC59" s="489"/>
      <c r="AD59" s="489"/>
      <c r="AE59" s="489"/>
      <c r="AF59" s="489"/>
      <c r="AG59" s="479" t="str">
        <f>IF(志願書Ⅰ!AE10="○",志願書Ⅰ!AE10,"")</f>
        <v/>
      </c>
      <c r="AH59" s="479"/>
      <c r="AI59" s="6"/>
      <c r="AJ59" s="7"/>
      <c r="AK59" s="5"/>
    </row>
    <row r="60" spans="1:37" ht="12.75" customHeight="1" x14ac:dyDescent="0.15">
      <c r="A60" s="2"/>
      <c r="B60" s="80">
        <v>10</v>
      </c>
      <c r="C60" s="498" t="s">
        <v>1025</v>
      </c>
      <c r="D60" s="469"/>
      <c r="E60" s="469"/>
      <c r="F60" s="469"/>
      <c r="G60" s="469"/>
      <c r="H60" s="469"/>
      <c r="I60" s="469"/>
      <c r="J60" s="470"/>
      <c r="K60" s="493">
        <f>志願書Ⅰ!T20</f>
        <v>0</v>
      </c>
      <c r="L60" s="494"/>
      <c r="M60" s="5"/>
      <c r="N60" s="484" t="s">
        <v>1040</v>
      </c>
      <c r="O60" s="485"/>
      <c r="P60" s="485"/>
      <c r="Q60" s="485"/>
      <c r="R60" s="485"/>
      <c r="S60" s="485"/>
      <c r="T60" s="485"/>
      <c r="U60" s="485"/>
      <c r="V60" s="485"/>
      <c r="W60" s="486"/>
      <c r="X60" s="479" t="str">
        <f>IF(志願書Ⅰ!U10="○",志願書Ⅰ!U10,"")</f>
        <v/>
      </c>
      <c r="Y60" s="479"/>
      <c r="Z60" s="489" t="s">
        <v>1079</v>
      </c>
      <c r="AA60" s="489"/>
      <c r="AB60" s="489"/>
      <c r="AC60" s="489"/>
      <c r="AD60" s="489"/>
      <c r="AE60" s="489"/>
      <c r="AF60" s="489"/>
      <c r="AG60" s="479" t="str">
        <f>IF(志願書Ⅰ!AE11="○",志願書Ⅰ!AE11,"")</f>
        <v/>
      </c>
      <c r="AH60" s="479"/>
      <c r="AI60" s="6"/>
      <c r="AJ60" s="7"/>
      <c r="AK60" s="5"/>
    </row>
    <row r="61" spans="1:37" ht="12.75" customHeight="1" x14ac:dyDescent="0.15">
      <c r="A61" s="2"/>
      <c r="B61" s="80">
        <v>11</v>
      </c>
      <c r="C61" s="498" t="s">
        <v>1035</v>
      </c>
      <c r="D61" s="469"/>
      <c r="E61" s="469"/>
      <c r="F61" s="469"/>
      <c r="G61" s="469"/>
      <c r="H61" s="469"/>
      <c r="I61" s="469"/>
      <c r="J61" s="470"/>
      <c r="K61" s="493">
        <f>志願書Ⅰ!T21</f>
        <v>0</v>
      </c>
      <c r="L61" s="494"/>
      <c r="M61" s="5"/>
      <c r="N61" s="5"/>
      <c r="O61" s="5"/>
      <c r="P61" s="5"/>
      <c r="Q61" s="5"/>
      <c r="R61" s="5"/>
      <c r="S61" s="5"/>
      <c r="T61" s="5"/>
      <c r="U61" s="5"/>
      <c r="V61" s="76"/>
      <c r="W61" s="76"/>
      <c r="X61" s="76"/>
      <c r="Y61" s="76"/>
      <c r="Z61" s="491" t="s">
        <v>99</v>
      </c>
      <c r="AA61" s="492"/>
      <c r="AB61" s="492"/>
      <c r="AC61" s="492"/>
      <c r="AD61" s="492"/>
      <c r="AE61" s="492"/>
      <c r="AF61" s="492"/>
      <c r="AG61" s="479" t="str">
        <f>IF(志願書Ⅰ!AE12="○",志願書Ⅰ!AE12,"")</f>
        <v/>
      </c>
      <c r="AH61" s="479"/>
      <c r="AI61" s="5"/>
      <c r="AJ61" s="7"/>
      <c r="AK61" s="5"/>
    </row>
    <row r="62" spans="1:37" ht="12.75" customHeight="1" x14ac:dyDescent="0.15">
      <c r="A62" s="2"/>
      <c r="B62" s="80">
        <v>12</v>
      </c>
      <c r="C62" s="498" t="s">
        <v>65</v>
      </c>
      <c r="D62" s="469"/>
      <c r="E62" s="469"/>
      <c r="F62" s="469"/>
      <c r="G62" s="469"/>
      <c r="H62" s="469"/>
      <c r="I62" s="469"/>
      <c r="J62" s="470"/>
      <c r="K62" s="493" t="str">
        <f>志願書Ⅰ!T22</f>
        <v>○</v>
      </c>
      <c r="L62" s="494"/>
      <c r="M62" s="5"/>
      <c r="N62" s="5"/>
      <c r="O62" s="5"/>
      <c r="P62" s="5"/>
      <c r="Q62" s="5"/>
      <c r="R62" s="5"/>
      <c r="S62" s="5"/>
      <c r="T62" s="5"/>
      <c r="U62" s="5"/>
      <c r="V62" s="61"/>
      <c r="W62" s="5"/>
      <c r="X62" s="5"/>
      <c r="Y62" s="5"/>
      <c r="Z62" s="5"/>
      <c r="AA62" s="8"/>
      <c r="AB62" s="8"/>
      <c r="AC62" s="8"/>
      <c r="AD62" s="487" t="s">
        <v>101</v>
      </c>
      <c r="AE62" s="487"/>
      <c r="AF62" s="487"/>
      <c r="AG62" s="487"/>
      <c r="AH62" s="487"/>
      <c r="AI62" s="487"/>
      <c r="AJ62" s="488"/>
      <c r="AK62" s="5"/>
    </row>
    <row r="63" spans="1:37" ht="6" customHeight="1" x14ac:dyDescent="0.15">
      <c r="A63" s="165"/>
      <c r="B63" s="159"/>
      <c r="C63" s="160"/>
      <c r="D63" s="160"/>
      <c r="E63" s="160"/>
      <c r="F63" s="161"/>
      <c r="G63" s="162"/>
      <c r="H63" s="162"/>
      <c r="I63" s="159"/>
      <c r="J63" s="159"/>
      <c r="K63" s="159"/>
      <c r="L63" s="159"/>
      <c r="M63" s="159"/>
      <c r="N63" s="159"/>
      <c r="O63" s="159"/>
      <c r="P63" s="159"/>
      <c r="Q63" s="159"/>
      <c r="R63" s="159"/>
      <c r="S63" s="159"/>
      <c r="T63" s="159"/>
      <c r="U63" s="159"/>
      <c r="V63" s="159"/>
      <c r="W63" s="159"/>
      <c r="X63" s="159"/>
      <c r="Y63" s="159"/>
      <c r="Z63" s="159"/>
      <c r="AA63" s="159"/>
      <c r="AB63" s="147"/>
      <c r="AC63" s="147"/>
      <c r="AD63" s="147"/>
      <c r="AE63" s="163"/>
      <c r="AF63" s="163"/>
      <c r="AG63" s="163"/>
      <c r="AH63" s="163"/>
      <c r="AI63" s="163"/>
      <c r="AJ63" s="164"/>
    </row>
    <row r="64" spans="1:37" ht="12" customHeight="1" x14ac:dyDescent="0.15">
      <c r="C64" s="166"/>
      <c r="D64" s="166"/>
      <c r="E64" s="166"/>
    </row>
    <row r="65" ht="12.75" customHeight="1" x14ac:dyDescent="0.15"/>
  </sheetData>
  <sheetProtection algorithmName="SHA-512" hashValue="CSQI0AutM5sPukGvDos9+5xzk9cTkSb6jxgtcsC1B56ZQRAYIp5jSJ1fmUexhLQrFqSdnr6Rg3uDWrJOibVt/A==" saltValue="Ha/pJzSSEWGmCKy0JWgihQ==" spinCount="100000" sheet="1" scenarios="1"/>
  <mergeCells count="286">
    <mergeCell ref="N38:T38"/>
    <mergeCell ref="N39:T39"/>
    <mergeCell ref="N40:T40"/>
    <mergeCell ref="N37:V37"/>
    <mergeCell ref="B38:L38"/>
    <mergeCell ref="AE42:AI51"/>
    <mergeCell ref="C44:J44"/>
    <mergeCell ref="K44:L44"/>
    <mergeCell ref="N51:O52"/>
    <mergeCell ref="Y42:AD42"/>
    <mergeCell ref="N44:P45"/>
    <mergeCell ref="Q44:S45"/>
    <mergeCell ref="T44:V45"/>
    <mergeCell ref="N47:P48"/>
    <mergeCell ref="Q47:S48"/>
    <mergeCell ref="T47:V48"/>
    <mergeCell ref="K43:L43"/>
    <mergeCell ref="AB50:AC50"/>
    <mergeCell ref="AB51:AC51"/>
    <mergeCell ref="AB52:AC52"/>
    <mergeCell ref="Y43:AD43"/>
    <mergeCell ref="Y44:AD47"/>
    <mergeCell ref="C49:J49"/>
    <mergeCell ref="C50:J50"/>
    <mergeCell ref="Z53:AA53"/>
    <mergeCell ref="Z51:AA51"/>
    <mergeCell ref="Z52:AA52"/>
    <mergeCell ref="K49:L49"/>
    <mergeCell ref="K50:L50"/>
    <mergeCell ref="K51:L51"/>
    <mergeCell ref="N46:V46"/>
    <mergeCell ref="N43:V43"/>
    <mergeCell ref="K52:L52"/>
    <mergeCell ref="X50:Y54"/>
    <mergeCell ref="AG33:AJ34"/>
    <mergeCell ref="B34:C34"/>
    <mergeCell ref="E34:F34"/>
    <mergeCell ref="H34:I34"/>
    <mergeCell ref="J34:K34"/>
    <mergeCell ref="B33:C33"/>
    <mergeCell ref="E33:F33"/>
    <mergeCell ref="H33:I33"/>
    <mergeCell ref="Y37:Y40"/>
    <mergeCell ref="Z37:AA37"/>
    <mergeCell ref="C37:K37"/>
    <mergeCell ref="J33:K33"/>
    <mergeCell ref="L33:Y34"/>
    <mergeCell ref="Z33:AC34"/>
    <mergeCell ref="AD33:AF34"/>
    <mergeCell ref="AB37:AG37"/>
    <mergeCell ref="AH37:AI37"/>
    <mergeCell ref="Z38:AG40"/>
    <mergeCell ref="AH38:AI40"/>
    <mergeCell ref="C40:J40"/>
    <mergeCell ref="K40:L40"/>
    <mergeCell ref="U40:V40"/>
    <mergeCell ref="U39:V39"/>
    <mergeCell ref="U38:V38"/>
    <mergeCell ref="AD31:AF32"/>
    <mergeCell ref="AG31:AJ32"/>
    <mergeCell ref="B32:C32"/>
    <mergeCell ref="E32:F32"/>
    <mergeCell ref="H32:I32"/>
    <mergeCell ref="J32:K32"/>
    <mergeCell ref="B31:C31"/>
    <mergeCell ref="E31:F31"/>
    <mergeCell ref="H31:I31"/>
    <mergeCell ref="J31:K31"/>
    <mergeCell ref="L31:Y32"/>
    <mergeCell ref="Z31:AC32"/>
    <mergeCell ref="AD29:AF30"/>
    <mergeCell ref="AG29:AJ30"/>
    <mergeCell ref="B30:C30"/>
    <mergeCell ref="E30:F30"/>
    <mergeCell ref="H30:I30"/>
    <mergeCell ref="J30:K30"/>
    <mergeCell ref="B29:C29"/>
    <mergeCell ref="E29:F29"/>
    <mergeCell ref="H29:I29"/>
    <mergeCell ref="J29:K29"/>
    <mergeCell ref="L29:Y30"/>
    <mergeCell ref="Z29:AC30"/>
    <mergeCell ref="AD27:AF28"/>
    <mergeCell ref="AG27:AJ28"/>
    <mergeCell ref="B28:C28"/>
    <mergeCell ref="E28:F28"/>
    <mergeCell ref="H28:I28"/>
    <mergeCell ref="J28:K28"/>
    <mergeCell ref="B27:C27"/>
    <mergeCell ref="E27:F27"/>
    <mergeCell ref="H27:I27"/>
    <mergeCell ref="J27:K27"/>
    <mergeCell ref="L27:Y28"/>
    <mergeCell ref="Z27:AC28"/>
    <mergeCell ref="AD25:AF26"/>
    <mergeCell ref="AG25:AJ26"/>
    <mergeCell ref="B26:C26"/>
    <mergeCell ref="E26:F26"/>
    <mergeCell ref="H26:I26"/>
    <mergeCell ref="J26:K26"/>
    <mergeCell ref="B25:C25"/>
    <mergeCell ref="E25:F25"/>
    <mergeCell ref="H25:I25"/>
    <mergeCell ref="J25:K25"/>
    <mergeCell ref="L25:Y26"/>
    <mergeCell ref="Z25:AC26"/>
    <mergeCell ref="AD23:AF24"/>
    <mergeCell ref="AG23:AJ24"/>
    <mergeCell ref="B24:C24"/>
    <mergeCell ref="E24:F24"/>
    <mergeCell ref="H24:I24"/>
    <mergeCell ref="J24:K24"/>
    <mergeCell ref="B23:C23"/>
    <mergeCell ref="E23:F23"/>
    <mergeCell ref="H23:I23"/>
    <mergeCell ref="J23:K23"/>
    <mergeCell ref="L23:Y24"/>
    <mergeCell ref="Z23:AC24"/>
    <mergeCell ref="AD21:AF22"/>
    <mergeCell ref="AG21:AJ22"/>
    <mergeCell ref="B22:C22"/>
    <mergeCell ref="E22:F22"/>
    <mergeCell ref="H22:I22"/>
    <mergeCell ref="J22:K22"/>
    <mergeCell ref="B21:C21"/>
    <mergeCell ref="E21:F21"/>
    <mergeCell ref="H21:I21"/>
    <mergeCell ref="J21:K21"/>
    <mergeCell ref="L21:Y22"/>
    <mergeCell ref="Z21:AC22"/>
    <mergeCell ref="AD19:AF20"/>
    <mergeCell ref="AG19:AJ20"/>
    <mergeCell ref="B20:C20"/>
    <mergeCell ref="E20:F20"/>
    <mergeCell ref="H20:I20"/>
    <mergeCell ref="J20:K20"/>
    <mergeCell ref="B19:C19"/>
    <mergeCell ref="E19:F19"/>
    <mergeCell ref="H19:I19"/>
    <mergeCell ref="J19:K19"/>
    <mergeCell ref="L19:Y20"/>
    <mergeCell ref="Z19:AC20"/>
    <mergeCell ref="AD17:AF18"/>
    <mergeCell ref="AG17:AJ18"/>
    <mergeCell ref="B18:C18"/>
    <mergeCell ref="E18:F18"/>
    <mergeCell ref="H18:I18"/>
    <mergeCell ref="J18:K18"/>
    <mergeCell ref="B17:C17"/>
    <mergeCell ref="E17:F17"/>
    <mergeCell ref="H17:I17"/>
    <mergeCell ref="J17:K17"/>
    <mergeCell ref="L17:Y18"/>
    <mergeCell ref="Z17:AC18"/>
    <mergeCell ref="J10:K10"/>
    <mergeCell ref="B9:C9"/>
    <mergeCell ref="E9:F9"/>
    <mergeCell ref="H9:I9"/>
    <mergeCell ref="J9:K9"/>
    <mergeCell ref="L9:Y10"/>
    <mergeCell ref="E12:F12"/>
    <mergeCell ref="AD15:AF16"/>
    <mergeCell ref="AG15:AJ16"/>
    <mergeCell ref="B16:C16"/>
    <mergeCell ref="E16:F16"/>
    <mergeCell ref="H16:I16"/>
    <mergeCell ref="J16:K16"/>
    <mergeCell ref="B15:C15"/>
    <mergeCell ref="E15:F15"/>
    <mergeCell ref="H15:I15"/>
    <mergeCell ref="J15:K15"/>
    <mergeCell ref="L15:Y16"/>
    <mergeCell ref="Z15:AC16"/>
    <mergeCell ref="AD13:AF14"/>
    <mergeCell ref="AG13:AJ14"/>
    <mergeCell ref="B14:C14"/>
    <mergeCell ref="E14:F14"/>
    <mergeCell ref="H14:I14"/>
    <mergeCell ref="J14:K14"/>
    <mergeCell ref="B13:C13"/>
    <mergeCell ref="E13:F13"/>
    <mergeCell ref="H13:I13"/>
    <mergeCell ref="J13:K13"/>
    <mergeCell ref="L13:Y14"/>
    <mergeCell ref="Z13:AC14"/>
    <mergeCell ref="J11:K11"/>
    <mergeCell ref="L11:Y12"/>
    <mergeCell ref="AD9:AF10"/>
    <mergeCell ref="B1:AI1"/>
    <mergeCell ref="B2:AJ2"/>
    <mergeCell ref="B3:AJ4"/>
    <mergeCell ref="B5:K6"/>
    <mergeCell ref="L5:Y6"/>
    <mergeCell ref="Z5:AC6"/>
    <mergeCell ref="AD5:AF6"/>
    <mergeCell ref="AG5:AJ6"/>
    <mergeCell ref="AD7:AF8"/>
    <mergeCell ref="AG7:AJ8"/>
    <mergeCell ref="B8:C8"/>
    <mergeCell ref="E8:F8"/>
    <mergeCell ref="H8:I8"/>
    <mergeCell ref="J8:K8"/>
    <mergeCell ref="B7:C7"/>
    <mergeCell ref="E7:F7"/>
    <mergeCell ref="AG9:AJ10"/>
    <mergeCell ref="Z11:AC12"/>
    <mergeCell ref="B10:C10"/>
    <mergeCell ref="E10:F10"/>
    <mergeCell ref="H10:I10"/>
    <mergeCell ref="H7:I7"/>
    <mergeCell ref="J7:K7"/>
    <mergeCell ref="L7:Y8"/>
    <mergeCell ref="Z7:AC8"/>
    <mergeCell ref="Z9:AC10"/>
    <mergeCell ref="AD11:AF12"/>
    <mergeCell ref="AG11:AJ12"/>
    <mergeCell ref="AB53:AC53"/>
    <mergeCell ref="Z54:AA54"/>
    <mergeCell ref="AB54:AC54"/>
    <mergeCell ref="B48:L48"/>
    <mergeCell ref="N50:V50"/>
    <mergeCell ref="P51:V51"/>
    <mergeCell ref="P52:V52"/>
    <mergeCell ref="Z50:AA50"/>
    <mergeCell ref="B12:C12"/>
    <mergeCell ref="C51:J51"/>
    <mergeCell ref="C52:J52"/>
    <mergeCell ref="C53:J53"/>
    <mergeCell ref="H12:I12"/>
    <mergeCell ref="J12:K12"/>
    <mergeCell ref="B11:C11"/>
    <mergeCell ref="E11:F11"/>
    <mergeCell ref="H11:I11"/>
    <mergeCell ref="B46:B47"/>
    <mergeCell ref="C46:J47"/>
    <mergeCell ref="K46:L47"/>
    <mergeCell ref="C39:J39"/>
    <mergeCell ref="C41:J41"/>
    <mergeCell ref="C42:J42"/>
    <mergeCell ref="C43:J43"/>
    <mergeCell ref="C45:J45"/>
    <mergeCell ref="K45:L45"/>
    <mergeCell ref="K41:L41"/>
    <mergeCell ref="K42:L42"/>
    <mergeCell ref="K39:L39"/>
    <mergeCell ref="C56:J56"/>
    <mergeCell ref="K53:L53"/>
    <mergeCell ref="C54:J54"/>
    <mergeCell ref="C55:J55"/>
    <mergeCell ref="K55:L55"/>
    <mergeCell ref="K54:L54"/>
    <mergeCell ref="B56:B57"/>
    <mergeCell ref="B58:B59"/>
    <mergeCell ref="K57:L57"/>
    <mergeCell ref="K58:L58"/>
    <mergeCell ref="K59:L59"/>
    <mergeCell ref="K56:L56"/>
    <mergeCell ref="K60:L60"/>
    <mergeCell ref="K61:L61"/>
    <mergeCell ref="K62:L62"/>
    <mergeCell ref="C57:J57"/>
    <mergeCell ref="C58:J58"/>
    <mergeCell ref="C59:J59"/>
    <mergeCell ref="C60:J60"/>
    <mergeCell ref="C61:J61"/>
    <mergeCell ref="C62:J62"/>
    <mergeCell ref="N56:AH56"/>
    <mergeCell ref="AG57:AH57"/>
    <mergeCell ref="N58:W58"/>
    <mergeCell ref="X58:Y58"/>
    <mergeCell ref="Z57:AF57"/>
    <mergeCell ref="AG58:AH58"/>
    <mergeCell ref="N60:W60"/>
    <mergeCell ref="AD62:AJ62"/>
    <mergeCell ref="Z58:AF58"/>
    <mergeCell ref="N59:W59"/>
    <mergeCell ref="N57:W57"/>
    <mergeCell ref="X57:Y57"/>
    <mergeCell ref="Z59:AF59"/>
    <mergeCell ref="X59:Y59"/>
    <mergeCell ref="X60:Y60"/>
    <mergeCell ref="AG59:AH59"/>
    <mergeCell ref="Z60:AF60"/>
    <mergeCell ref="Z61:AF61"/>
    <mergeCell ref="AG60:AH60"/>
    <mergeCell ref="AG61:AH61"/>
  </mergeCells>
  <phoneticPr fontId="1"/>
  <dataValidations count="7">
    <dataValidation type="whole" allowBlank="1" showInputMessage="1" showErrorMessage="1" sqref="E7:F35" xr:uid="{00000000-0002-0000-0100-000000000000}">
      <formula1>1</formula1>
      <formula2>12</formula2>
    </dataValidation>
    <dataValidation type="whole" allowBlank="1" showInputMessage="1" showErrorMessage="1" sqref="H35:I35 H7:H34 I7 I9:I34" xr:uid="{00000000-0002-0000-0100-000001000000}">
      <formula1>1</formula1>
      <formula2>31</formula2>
    </dataValidation>
    <dataValidation type="list" allowBlank="1" showInputMessage="1" showErrorMessage="1" sqref="AH41:AI41" xr:uid="{00000000-0002-0000-0100-000002000000}">
      <formula1>"男,女"</formula1>
    </dataValidation>
    <dataValidation type="list" allowBlank="1" showInputMessage="1" showErrorMessage="1" sqref="AG7:AJ35" xr:uid="{00000000-0002-0000-0100-000003000000}">
      <formula1>"正職員,臨時職員"</formula1>
    </dataValidation>
    <dataValidation type="textLength" operator="equal" allowBlank="1" showInputMessage="1" showErrorMessage="1" sqref="N44 T44 Q44 T47 Q47 N47" xr:uid="{00000000-0002-0000-0100-000004000000}">
      <formula1>1</formula1>
    </dataValidation>
    <dataValidation type="custom" allowBlank="1" showInputMessage="1" showErrorMessage="1" sqref="AL5" xr:uid="{00000000-0002-0000-0100-000005000000}">
      <formula1>AL4&lt;AL6</formula1>
    </dataValidation>
    <dataValidation type="list" allowBlank="1" showInputMessage="1" showErrorMessage="1" sqref="H62" xr:uid="{E6B35ADF-E93F-47C3-A156-DA0E1DA0089B}">
      <formula1>"○"</formula1>
    </dataValidation>
  </dataValidations>
  <pageMargins left="0.59055118110236227" right="0.39370078740157483" top="0.51181102362204722" bottom="0.39370078740157483" header="0.70866141732283472" footer="0.51181102362204722"/>
  <pageSetup paperSize="9" scale="9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Z41"/>
  <sheetViews>
    <sheetView view="pageBreakPreview" zoomScaleNormal="100" zoomScaleSheetLayoutView="100" workbookViewId="0">
      <selection sqref="A1:X1"/>
    </sheetView>
  </sheetViews>
  <sheetFormatPr defaultRowHeight="13.5" x14ac:dyDescent="0.15"/>
  <cols>
    <col min="1" max="24" width="4.25" customWidth="1"/>
  </cols>
  <sheetData>
    <row r="1" spans="1:24" s="57" customFormat="1" ht="18.75" customHeight="1" thickBot="1" x14ac:dyDescent="0.2">
      <c r="A1" s="618" t="str">
        <f>DBCS(TEXT(VALUE_APPOINTMENTYEAR,"ggge年度"))&amp;"　京都府公立学校教員採用選考試験プレゼンテーションシート"</f>
        <v>令和８年度　京都府公立学校教員採用選考試験プレゼンテーションシート</v>
      </c>
      <c r="B1" s="618"/>
      <c r="C1" s="618"/>
      <c r="D1" s="618"/>
      <c r="E1" s="618"/>
      <c r="F1" s="618"/>
      <c r="G1" s="618"/>
      <c r="H1" s="618"/>
      <c r="I1" s="618"/>
      <c r="J1" s="618"/>
      <c r="K1" s="618"/>
      <c r="L1" s="618"/>
      <c r="M1" s="618"/>
      <c r="N1" s="618"/>
      <c r="O1" s="618"/>
      <c r="P1" s="618"/>
      <c r="Q1" s="618"/>
      <c r="R1" s="618"/>
      <c r="S1" s="618"/>
      <c r="T1" s="618"/>
      <c r="U1" s="618"/>
      <c r="V1" s="618"/>
      <c r="W1" s="618"/>
      <c r="X1" s="618"/>
    </row>
    <row r="2" spans="1:24" s="57" customFormat="1" ht="15.75" customHeight="1" x14ac:dyDescent="0.15">
      <c r="A2" s="619" t="s">
        <v>926</v>
      </c>
      <c r="B2" s="621" t="s">
        <v>927</v>
      </c>
      <c r="C2" s="622"/>
      <c r="D2" s="623" t="str">
        <f>VALUE_FAMILYNAMEKANA&amp;" "&amp;VALUE_FIRSTNAMEKANA</f>
        <v xml:space="preserve"> </v>
      </c>
      <c r="E2" s="623"/>
      <c r="F2" s="623"/>
      <c r="G2" s="623"/>
      <c r="H2" s="623"/>
      <c r="I2" s="623"/>
      <c r="J2" s="623"/>
      <c r="K2" s="623"/>
      <c r="L2" s="623"/>
      <c r="M2" s="623"/>
      <c r="N2" s="623"/>
      <c r="O2" s="623"/>
      <c r="P2" s="624"/>
      <c r="Q2" s="625" t="s">
        <v>928</v>
      </c>
      <c r="R2" s="626"/>
      <c r="S2" s="626"/>
      <c r="T2" s="626"/>
      <c r="U2" s="626"/>
      <c r="V2" s="627" t="s">
        <v>929</v>
      </c>
      <c r="W2" s="627"/>
      <c r="X2" s="628"/>
    </row>
    <row r="3" spans="1:24" s="57" customFormat="1" ht="27" customHeight="1" thickBot="1" x14ac:dyDescent="0.2">
      <c r="A3" s="620"/>
      <c r="B3" s="629" t="str">
        <f>VALUE_FAMILYNAME &amp; "　" &amp; VALUE_FIRSTNAME</f>
        <v>　</v>
      </c>
      <c r="C3" s="630"/>
      <c r="D3" s="630"/>
      <c r="E3" s="630"/>
      <c r="F3" s="630"/>
      <c r="G3" s="630"/>
      <c r="H3" s="630"/>
      <c r="I3" s="630"/>
      <c r="J3" s="630"/>
      <c r="K3" s="630"/>
      <c r="L3" s="630"/>
      <c r="M3" s="630"/>
      <c r="N3" s="630"/>
      <c r="O3" s="630"/>
      <c r="P3" s="631"/>
      <c r="Q3" s="632">
        <f>志願書Ⅰ!Z2</f>
        <v>0</v>
      </c>
      <c r="R3" s="633"/>
      <c r="S3" s="633"/>
      <c r="T3" s="633"/>
      <c r="U3" s="633"/>
      <c r="V3" s="633"/>
      <c r="W3" s="633"/>
      <c r="X3" s="634"/>
    </row>
    <row r="4" spans="1:24" s="57" customFormat="1" ht="24" customHeight="1" thickBot="1" x14ac:dyDescent="0.2">
      <c r="A4" s="635" t="s">
        <v>1081</v>
      </c>
      <c r="B4" s="636"/>
      <c r="C4" s="636"/>
      <c r="D4" s="636"/>
      <c r="E4" s="636"/>
      <c r="F4" s="636"/>
      <c r="G4" s="636"/>
      <c r="H4" s="636"/>
      <c r="I4" s="636"/>
      <c r="J4" s="636"/>
      <c r="K4" s="636"/>
      <c r="L4" s="637"/>
      <c r="M4" s="640" t="s">
        <v>1028</v>
      </c>
      <c r="N4" s="641"/>
      <c r="O4" s="641"/>
      <c r="P4" s="641"/>
      <c r="Q4" s="641"/>
      <c r="R4" s="641"/>
      <c r="S4" s="641"/>
      <c r="T4" s="641"/>
      <c r="U4" s="641"/>
      <c r="V4" s="641"/>
      <c r="W4" s="641"/>
      <c r="X4" s="642"/>
    </row>
    <row r="5" spans="1:24" s="57" customFormat="1" ht="24" customHeight="1" x14ac:dyDescent="0.15">
      <c r="A5" s="167" t="s">
        <v>1007</v>
      </c>
      <c r="B5" s="638" t="s">
        <v>1082</v>
      </c>
      <c r="C5" s="638"/>
      <c r="D5" s="638"/>
      <c r="E5" s="638"/>
      <c r="F5" s="195">
        <f>志願書Ⅰ!H3</f>
        <v>0</v>
      </c>
      <c r="G5" s="168">
        <v>6</v>
      </c>
      <c r="H5" s="639" t="s">
        <v>1083</v>
      </c>
      <c r="I5" s="639"/>
      <c r="J5" s="639"/>
      <c r="K5" s="639"/>
      <c r="L5" s="193">
        <f>志願書Ⅰ!P3</f>
        <v>0</v>
      </c>
      <c r="M5" s="657" t="s">
        <v>930</v>
      </c>
      <c r="N5" s="658"/>
      <c r="O5" s="659"/>
      <c r="P5" s="663">
        <f>志願書Ⅰ!W3</f>
        <v>0</v>
      </c>
      <c r="Q5" s="643" t="s">
        <v>931</v>
      </c>
      <c r="R5" s="644"/>
      <c r="S5" s="645"/>
      <c r="T5" s="649">
        <f>志願書Ⅰ!AA3</f>
        <v>0</v>
      </c>
      <c r="U5" s="643" t="s">
        <v>932</v>
      </c>
      <c r="V5" s="644"/>
      <c r="W5" s="645"/>
      <c r="X5" s="651">
        <f>志願書Ⅰ!AE3</f>
        <v>0</v>
      </c>
    </row>
    <row r="6" spans="1:24" s="57" customFormat="1" ht="24" customHeight="1" thickBot="1" x14ac:dyDescent="0.2">
      <c r="A6" s="169" t="s">
        <v>802</v>
      </c>
      <c r="B6" s="614" t="s">
        <v>1084</v>
      </c>
      <c r="C6" s="614"/>
      <c r="D6" s="614"/>
      <c r="E6" s="614"/>
      <c r="F6" s="196">
        <f>志願書Ⅰ!H4</f>
        <v>0</v>
      </c>
      <c r="G6" s="50">
        <v>7</v>
      </c>
      <c r="H6" s="617" t="s">
        <v>95</v>
      </c>
      <c r="I6" s="617"/>
      <c r="J6" s="617"/>
      <c r="K6" s="617"/>
      <c r="L6" s="194">
        <f>志願書Ⅰ!P4</f>
        <v>0</v>
      </c>
      <c r="M6" s="660"/>
      <c r="N6" s="661"/>
      <c r="O6" s="662"/>
      <c r="P6" s="664"/>
      <c r="Q6" s="646"/>
      <c r="R6" s="647"/>
      <c r="S6" s="648"/>
      <c r="T6" s="650"/>
      <c r="U6" s="646"/>
      <c r="V6" s="647"/>
      <c r="W6" s="648"/>
      <c r="X6" s="652"/>
    </row>
    <row r="7" spans="1:24" s="57" customFormat="1" ht="24" customHeight="1" thickBot="1" x14ac:dyDescent="0.2">
      <c r="A7" s="170">
        <v>3</v>
      </c>
      <c r="B7" s="614" t="s">
        <v>1085</v>
      </c>
      <c r="C7" s="614"/>
      <c r="D7" s="614"/>
      <c r="E7" s="614"/>
      <c r="F7" s="196">
        <f>志願書Ⅰ!H5</f>
        <v>0</v>
      </c>
      <c r="G7" s="615">
        <v>8</v>
      </c>
      <c r="H7" s="617" t="s">
        <v>1086</v>
      </c>
      <c r="I7" s="617"/>
      <c r="J7" s="617"/>
      <c r="K7" s="617"/>
      <c r="L7" s="727">
        <f>志願書Ⅰ!P5</f>
        <v>0</v>
      </c>
      <c r="M7" s="647" t="s">
        <v>933</v>
      </c>
      <c r="N7" s="647"/>
      <c r="O7" s="647"/>
      <c r="P7" s="647"/>
      <c r="Q7" s="647"/>
      <c r="R7" s="648"/>
      <c r="S7" s="646" t="s">
        <v>934</v>
      </c>
      <c r="T7" s="647"/>
      <c r="U7" s="647"/>
      <c r="V7" s="647"/>
      <c r="W7" s="647"/>
      <c r="X7" s="753"/>
    </row>
    <row r="8" spans="1:24" s="57" customFormat="1" ht="24" customHeight="1" x14ac:dyDescent="0.15">
      <c r="A8" s="170">
        <v>4</v>
      </c>
      <c r="B8" s="730" t="s">
        <v>1002</v>
      </c>
      <c r="C8" s="730"/>
      <c r="D8" s="730"/>
      <c r="E8" s="730"/>
      <c r="F8" s="196">
        <f>志願書Ⅰ!H6</f>
        <v>0</v>
      </c>
      <c r="G8" s="616"/>
      <c r="H8" s="617"/>
      <c r="I8" s="617"/>
      <c r="J8" s="617"/>
      <c r="K8" s="617"/>
      <c r="L8" s="729"/>
      <c r="M8" s="754">
        <f>VALUE_KOSHUKYOKA1_1</f>
        <v>0</v>
      </c>
      <c r="N8" s="755"/>
      <c r="O8" s="758">
        <f>VALUE_KOSHUKYOKA1_2</f>
        <v>0</v>
      </c>
      <c r="P8" s="759"/>
      <c r="Q8" s="758">
        <f>VALUE_KOSHUKYOKA1_3</f>
        <v>0</v>
      </c>
      <c r="R8" s="762"/>
      <c r="S8" s="764">
        <f>VALUE_KOSHUKYOKA2_1</f>
        <v>0</v>
      </c>
      <c r="T8" s="653"/>
      <c r="U8" s="653">
        <f>VALUE_KOSHUKYOKA2_2</f>
        <v>0</v>
      </c>
      <c r="V8" s="653"/>
      <c r="W8" s="653">
        <f>VALUE_KOSHUKYOKA2_3</f>
        <v>0</v>
      </c>
      <c r="X8" s="655"/>
    </row>
    <row r="9" spans="1:24" s="57" customFormat="1" ht="24" customHeight="1" thickBot="1" x14ac:dyDescent="0.2">
      <c r="A9" s="171">
        <v>5</v>
      </c>
      <c r="B9" s="731" t="s">
        <v>1087</v>
      </c>
      <c r="C9" s="731"/>
      <c r="D9" s="731"/>
      <c r="E9" s="731"/>
      <c r="F9" s="197">
        <f>志願書Ⅰ!H7</f>
        <v>0</v>
      </c>
      <c r="G9" s="732" t="str">
        <f>IF(VARUE_SPORTSART="○",VARUE_SPORTSART,"")</f>
        <v/>
      </c>
      <c r="H9" s="733"/>
      <c r="I9" s="733"/>
      <c r="J9" s="733"/>
      <c r="K9" s="733"/>
      <c r="L9" s="734"/>
      <c r="M9" s="756"/>
      <c r="N9" s="757"/>
      <c r="O9" s="760"/>
      <c r="P9" s="761"/>
      <c r="Q9" s="760"/>
      <c r="R9" s="763"/>
      <c r="S9" s="765"/>
      <c r="T9" s="654"/>
      <c r="U9" s="654"/>
      <c r="V9" s="654"/>
      <c r="W9" s="654"/>
      <c r="X9" s="656"/>
    </row>
    <row r="10" spans="1:24" s="57" customFormat="1" ht="26.25" customHeight="1" x14ac:dyDescent="0.15">
      <c r="A10" s="735" t="s">
        <v>1029</v>
      </c>
      <c r="B10" s="736"/>
      <c r="C10" s="736"/>
      <c r="D10" s="736"/>
      <c r="E10" s="736"/>
      <c r="F10" s="736"/>
      <c r="G10" s="736"/>
      <c r="H10" s="736"/>
      <c r="I10" s="736"/>
      <c r="J10" s="736"/>
      <c r="K10" s="736"/>
      <c r="L10" s="736"/>
      <c r="M10" s="736"/>
      <c r="N10" s="736"/>
      <c r="O10" s="736"/>
      <c r="P10" s="736"/>
      <c r="Q10" s="736"/>
      <c r="R10" s="736"/>
      <c r="S10" s="736"/>
      <c r="T10" s="736"/>
      <c r="U10" s="736"/>
      <c r="V10" s="736"/>
      <c r="W10" s="736"/>
      <c r="X10" s="737"/>
    </row>
    <row r="11" spans="1:24" s="57" customFormat="1" ht="26.25" customHeight="1" x14ac:dyDescent="0.15">
      <c r="A11" s="602" t="s">
        <v>1031</v>
      </c>
      <c r="B11" s="603"/>
      <c r="C11" s="603"/>
      <c r="D11" s="604"/>
      <c r="E11" s="198">
        <f>志願書Ⅰ!K10</f>
        <v>0</v>
      </c>
      <c r="F11" s="605" t="s">
        <v>1032</v>
      </c>
      <c r="G11" s="606"/>
      <c r="H11" s="606"/>
      <c r="I11" s="607"/>
      <c r="J11" s="198">
        <f>志願書Ⅰ!K12</f>
        <v>0</v>
      </c>
      <c r="K11" s="608" t="s">
        <v>1030</v>
      </c>
      <c r="L11" s="609"/>
      <c r="M11" s="609"/>
      <c r="N11" s="610"/>
      <c r="O11" s="198">
        <f>志願書Ⅰ!U11</f>
        <v>0</v>
      </c>
      <c r="P11" s="611" t="s">
        <v>1088</v>
      </c>
      <c r="Q11" s="612"/>
      <c r="R11" s="612"/>
      <c r="S11" s="613"/>
      <c r="T11" s="198">
        <f>志願書Ⅰ!AE10</f>
        <v>0</v>
      </c>
      <c r="U11" s="738" t="s">
        <v>1089</v>
      </c>
      <c r="V11" s="739"/>
      <c r="W11" s="740"/>
      <c r="X11" s="727">
        <f>志願書Ⅰ!AE12</f>
        <v>0</v>
      </c>
    </row>
    <row r="12" spans="1:24" s="57" customFormat="1" ht="24" customHeight="1" thickBot="1" x14ac:dyDescent="0.2">
      <c r="A12" s="744" t="s">
        <v>1033</v>
      </c>
      <c r="B12" s="745"/>
      <c r="C12" s="745"/>
      <c r="D12" s="746"/>
      <c r="E12" s="199">
        <f>志願書Ⅰ!K11</f>
        <v>0</v>
      </c>
      <c r="F12" s="741" t="s">
        <v>1022</v>
      </c>
      <c r="G12" s="742"/>
      <c r="H12" s="742"/>
      <c r="I12" s="743"/>
      <c r="J12" s="199">
        <f>志願書Ⅰ!U10</f>
        <v>0</v>
      </c>
      <c r="K12" s="747" t="s">
        <v>1090</v>
      </c>
      <c r="L12" s="748"/>
      <c r="M12" s="748"/>
      <c r="N12" s="749"/>
      <c r="O12" s="199">
        <f>志願書Ⅰ!U12</f>
        <v>0</v>
      </c>
      <c r="P12" s="750" t="s">
        <v>1091</v>
      </c>
      <c r="Q12" s="751"/>
      <c r="R12" s="751"/>
      <c r="S12" s="752"/>
      <c r="T12" s="199">
        <f>志願書Ⅰ!AE11</f>
        <v>0</v>
      </c>
      <c r="U12" s="741"/>
      <c r="V12" s="742"/>
      <c r="W12" s="743"/>
      <c r="X12" s="728"/>
    </row>
    <row r="13" spans="1:24" s="57" customFormat="1" ht="24" customHeight="1" thickBot="1" x14ac:dyDescent="0.2">
      <c r="A13" s="680" t="s">
        <v>935</v>
      </c>
      <c r="B13" s="681"/>
      <c r="C13" s="681"/>
      <c r="D13" s="681"/>
      <c r="E13" s="681"/>
      <c r="F13" s="681"/>
      <c r="G13" s="681"/>
      <c r="H13" s="681"/>
      <c r="I13" s="681"/>
      <c r="J13" s="681"/>
      <c r="K13" s="681"/>
      <c r="L13" s="681"/>
      <c r="M13" s="681"/>
      <c r="N13" s="681"/>
      <c r="O13" s="681"/>
      <c r="P13" s="681"/>
      <c r="Q13" s="681"/>
      <c r="R13" s="681"/>
      <c r="S13" s="681"/>
      <c r="T13" s="681"/>
      <c r="U13" s="681"/>
      <c r="V13" s="681"/>
      <c r="W13" s="681"/>
      <c r="X13" s="682"/>
    </row>
    <row r="14" spans="1:24" s="57" customFormat="1" ht="24" customHeight="1" x14ac:dyDescent="0.15">
      <c r="A14" s="683" t="s">
        <v>936</v>
      </c>
      <c r="B14" s="684"/>
      <c r="C14" s="684"/>
      <c r="D14" s="684"/>
      <c r="E14" s="684"/>
      <c r="F14" s="684"/>
      <c r="G14" s="684"/>
      <c r="H14" s="684"/>
      <c r="I14" s="684"/>
      <c r="J14" s="684"/>
      <c r="K14" s="684"/>
      <c r="L14" s="685"/>
      <c r="M14" s="686" t="s">
        <v>937</v>
      </c>
      <c r="N14" s="684"/>
      <c r="O14" s="684"/>
      <c r="P14" s="684"/>
      <c r="Q14" s="684"/>
      <c r="R14" s="684"/>
      <c r="S14" s="684"/>
      <c r="T14" s="684"/>
      <c r="U14" s="684"/>
      <c r="V14" s="684"/>
      <c r="W14" s="684"/>
      <c r="X14" s="685"/>
    </row>
    <row r="15" spans="1:24" s="57" customFormat="1" ht="24" customHeight="1" x14ac:dyDescent="0.15">
      <c r="A15" s="665"/>
      <c r="B15" s="666"/>
      <c r="C15" s="666"/>
      <c r="D15" s="666"/>
      <c r="E15" s="666"/>
      <c r="F15" s="666"/>
      <c r="G15" s="666"/>
      <c r="H15" s="666"/>
      <c r="I15" s="666"/>
      <c r="J15" s="666"/>
      <c r="K15" s="666"/>
      <c r="L15" s="667"/>
      <c r="M15" s="665"/>
      <c r="N15" s="674"/>
      <c r="O15" s="674"/>
      <c r="P15" s="674"/>
      <c r="Q15" s="674"/>
      <c r="R15" s="674"/>
      <c r="S15" s="674"/>
      <c r="T15" s="674"/>
      <c r="U15" s="674"/>
      <c r="V15" s="674"/>
      <c r="W15" s="674"/>
      <c r="X15" s="675"/>
    </row>
    <row r="16" spans="1:24" s="57" customFormat="1" ht="24" customHeight="1" x14ac:dyDescent="0.15">
      <c r="A16" s="668"/>
      <c r="B16" s="669"/>
      <c r="C16" s="669"/>
      <c r="D16" s="669"/>
      <c r="E16" s="669"/>
      <c r="F16" s="669"/>
      <c r="G16" s="669"/>
      <c r="H16" s="669"/>
      <c r="I16" s="669"/>
      <c r="J16" s="669"/>
      <c r="K16" s="669"/>
      <c r="L16" s="670"/>
      <c r="M16" s="690"/>
      <c r="N16" s="676"/>
      <c r="O16" s="676"/>
      <c r="P16" s="676"/>
      <c r="Q16" s="676"/>
      <c r="R16" s="676"/>
      <c r="S16" s="676"/>
      <c r="T16" s="676"/>
      <c r="U16" s="676"/>
      <c r="V16" s="676"/>
      <c r="W16" s="676"/>
      <c r="X16" s="677"/>
    </row>
    <row r="17" spans="1:26" s="57" customFormat="1" ht="24" customHeight="1" x14ac:dyDescent="0.15">
      <c r="A17" s="668"/>
      <c r="B17" s="669"/>
      <c r="C17" s="669"/>
      <c r="D17" s="669"/>
      <c r="E17" s="669"/>
      <c r="F17" s="669"/>
      <c r="G17" s="669"/>
      <c r="H17" s="669"/>
      <c r="I17" s="669"/>
      <c r="J17" s="669"/>
      <c r="K17" s="669"/>
      <c r="L17" s="670"/>
      <c r="M17" s="690"/>
      <c r="N17" s="676"/>
      <c r="O17" s="676"/>
      <c r="P17" s="676"/>
      <c r="Q17" s="676"/>
      <c r="R17" s="676"/>
      <c r="S17" s="676"/>
      <c r="T17" s="676"/>
      <c r="U17" s="676"/>
      <c r="V17" s="676"/>
      <c r="W17" s="676"/>
      <c r="X17" s="677"/>
    </row>
    <row r="18" spans="1:26" s="57" customFormat="1" ht="24" customHeight="1" x14ac:dyDescent="0.15">
      <c r="A18" s="668"/>
      <c r="B18" s="669"/>
      <c r="C18" s="669"/>
      <c r="D18" s="669"/>
      <c r="E18" s="669"/>
      <c r="F18" s="669"/>
      <c r="G18" s="669"/>
      <c r="H18" s="669"/>
      <c r="I18" s="669"/>
      <c r="J18" s="669"/>
      <c r="K18" s="669"/>
      <c r="L18" s="670"/>
      <c r="M18" s="690"/>
      <c r="N18" s="676"/>
      <c r="O18" s="676"/>
      <c r="P18" s="676"/>
      <c r="Q18" s="676"/>
      <c r="R18" s="676"/>
      <c r="S18" s="676"/>
      <c r="T18" s="676"/>
      <c r="U18" s="676"/>
      <c r="V18" s="676"/>
      <c r="W18" s="676"/>
      <c r="X18" s="677"/>
    </row>
    <row r="19" spans="1:26" s="57" customFormat="1" ht="24" customHeight="1" x14ac:dyDescent="0.15">
      <c r="A19" s="668"/>
      <c r="B19" s="669"/>
      <c r="C19" s="669"/>
      <c r="D19" s="669"/>
      <c r="E19" s="669"/>
      <c r="F19" s="669"/>
      <c r="G19" s="669"/>
      <c r="H19" s="669"/>
      <c r="I19" s="669"/>
      <c r="J19" s="669"/>
      <c r="K19" s="669"/>
      <c r="L19" s="670"/>
      <c r="M19" s="690"/>
      <c r="N19" s="676"/>
      <c r="O19" s="676"/>
      <c r="P19" s="676"/>
      <c r="Q19" s="676"/>
      <c r="R19" s="676"/>
      <c r="S19" s="676"/>
      <c r="T19" s="676"/>
      <c r="U19" s="676"/>
      <c r="V19" s="676"/>
      <c r="W19" s="676"/>
      <c r="X19" s="677"/>
    </row>
    <row r="20" spans="1:26" s="57" customFormat="1" ht="24" customHeight="1" x14ac:dyDescent="0.15">
      <c r="A20" s="668"/>
      <c r="B20" s="669"/>
      <c r="C20" s="669"/>
      <c r="D20" s="669"/>
      <c r="E20" s="669"/>
      <c r="F20" s="669"/>
      <c r="G20" s="669"/>
      <c r="H20" s="669"/>
      <c r="I20" s="669"/>
      <c r="J20" s="669"/>
      <c r="K20" s="669"/>
      <c r="L20" s="670"/>
      <c r="M20" s="690"/>
      <c r="N20" s="676"/>
      <c r="O20" s="676"/>
      <c r="P20" s="676"/>
      <c r="Q20" s="676"/>
      <c r="R20" s="676"/>
      <c r="S20" s="676"/>
      <c r="T20" s="676"/>
      <c r="U20" s="676"/>
      <c r="V20" s="676"/>
      <c r="W20" s="676"/>
      <c r="X20" s="677"/>
    </row>
    <row r="21" spans="1:26" s="57" customFormat="1" ht="24" customHeight="1" x14ac:dyDescent="0.15">
      <c r="A21" s="668"/>
      <c r="B21" s="669"/>
      <c r="C21" s="669"/>
      <c r="D21" s="669"/>
      <c r="E21" s="669"/>
      <c r="F21" s="669"/>
      <c r="G21" s="669"/>
      <c r="H21" s="669"/>
      <c r="I21" s="669"/>
      <c r="J21" s="669"/>
      <c r="K21" s="669"/>
      <c r="L21" s="670"/>
      <c r="M21" s="690"/>
      <c r="N21" s="676"/>
      <c r="O21" s="676"/>
      <c r="P21" s="676"/>
      <c r="Q21" s="676"/>
      <c r="R21" s="676"/>
      <c r="S21" s="676"/>
      <c r="T21" s="676"/>
      <c r="U21" s="676"/>
      <c r="V21" s="676"/>
      <c r="W21" s="676"/>
      <c r="X21" s="677"/>
    </row>
    <row r="22" spans="1:26" s="57" customFormat="1" ht="24" customHeight="1" thickBot="1" x14ac:dyDescent="0.2">
      <c r="A22" s="687"/>
      <c r="B22" s="688"/>
      <c r="C22" s="688"/>
      <c r="D22" s="688"/>
      <c r="E22" s="688"/>
      <c r="F22" s="688"/>
      <c r="G22" s="688"/>
      <c r="H22" s="688"/>
      <c r="I22" s="688"/>
      <c r="J22" s="688"/>
      <c r="K22" s="688"/>
      <c r="L22" s="689"/>
      <c r="M22" s="691"/>
      <c r="N22" s="692"/>
      <c r="O22" s="692"/>
      <c r="P22" s="692"/>
      <c r="Q22" s="692"/>
      <c r="R22" s="692"/>
      <c r="S22" s="692"/>
      <c r="T22" s="692"/>
      <c r="U22" s="692"/>
      <c r="V22" s="692"/>
      <c r="W22" s="692"/>
      <c r="X22" s="693"/>
      <c r="Z22" s="58"/>
    </row>
    <row r="23" spans="1:26" s="57" customFormat="1" ht="21.75" customHeight="1" thickBot="1" x14ac:dyDescent="0.2">
      <c r="A23" s="635" t="s">
        <v>938</v>
      </c>
      <c r="B23" s="636"/>
      <c r="C23" s="636"/>
      <c r="D23" s="636"/>
      <c r="E23" s="636"/>
      <c r="F23" s="636"/>
      <c r="G23" s="636"/>
      <c r="H23" s="636"/>
      <c r="I23" s="636"/>
      <c r="J23" s="636"/>
      <c r="K23" s="636"/>
      <c r="L23" s="636"/>
      <c r="M23" s="636"/>
      <c r="N23" s="636"/>
      <c r="O23" s="636"/>
      <c r="P23" s="636"/>
      <c r="Q23" s="636"/>
      <c r="R23" s="636"/>
      <c r="S23" s="636"/>
      <c r="T23" s="636"/>
      <c r="U23" s="636"/>
      <c r="V23" s="636"/>
      <c r="W23" s="636"/>
      <c r="X23" s="637"/>
    </row>
    <row r="24" spans="1:26" s="57" customFormat="1" ht="35.25" customHeight="1" x14ac:dyDescent="0.15">
      <c r="A24" s="51"/>
      <c r="B24" s="694" t="s">
        <v>939</v>
      </c>
      <c r="C24" s="695"/>
      <c r="D24" s="695"/>
      <c r="E24" s="695"/>
      <c r="F24" s="695"/>
      <c r="G24" s="695"/>
      <c r="H24" s="695"/>
      <c r="I24" s="695"/>
      <c r="J24" s="695"/>
      <c r="K24" s="695"/>
      <c r="L24" s="52"/>
      <c r="M24" s="128"/>
      <c r="N24" s="694" t="s">
        <v>940</v>
      </c>
      <c r="O24" s="695"/>
      <c r="P24" s="695"/>
      <c r="Q24" s="695"/>
      <c r="R24" s="695"/>
      <c r="S24" s="695"/>
      <c r="T24" s="695"/>
      <c r="U24" s="695"/>
      <c r="V24" s="695"/>
      <c r="W24" s="695"/>
      <c r="X24" s="52"/>
    </row>
    <row r="25" spans="1:26" s="57" customFormat="1" ht="24" customHeight="1" x14ac:dyDescent="0.15">
      <c r="A25" s="665"/>
      <c r="B25" s="666"/>
      <c r="C25" s="666"/>
      <c r="D25" s="666"/>
      <c r="E25" s="666"/>
      <c r="F25" s="666"/>
      <c r="G25" s="666"/>
      <c r="H25" s="666"/>
      <c r="I25" s="666"/>
      <c r="J25" s="666"/>
      <c r="K25" s="666"/>
      <c r="L25" s="667"/>
      <c r="M25" s="666"/>
      <c r="N25" s="674"/>
      <c r="O25" s="674"/>
      <c r="P25" s="674"/>
      <c r="Q25" s="674"/>
      <c r="R25" s="674"/>
      <c r="S25" s="674"/>
      <c r="T25" s="674"/>
      <c r="U25" s="674"/>
      <c r="V25" s="674"/>
      <c r="W25" s="674"/>
      <c r="X25" s="675"/>
    </row>
    <row r="26" spans="1:26" s="57" customFormat="1" ht="24" customHeight="1" x14ac:dyDescent="0.15">
      <c r="A26" s="668"/>
      <c r="B26" s="669"/>
      <c r="C26" s="669"/>
      <c r="D26" s="669"/>
      <c r="E26" s="669"/>
      <c r="F26" s="669"/>
      <c r="G26" s="669"/>
      <c r="H26" s="669"/>
      <c r="I26" s="669"/>
      <c r="J26" s="669"/>
      <c r="K26" s="669"/>
      <c r="L26" s="670"/>
      <c r="M26" s="676"/>
      <c r="N26" s="676"/>
      <c r="O26" s="676"/>
      <c r="P26" s="676"/>
      <c r="Q26" s="676"/>
      <c r="R26" s="676"/>
      <c r="S26" s="676"/>
      <c r="T26" s="676"/>
      <c r="U26" s="676"/>
      <c r="V26" s="676"/>
      <c r="W26" s="676"/>
      <c r="X26" s="677"/>
    </row>
    <row r="27" spans="1:26" s="57" customFormat="1" ht="24" customHeight="1" x14ac:dyDescent="0.15">
      <c r="A27" s="668"/>
      <c r="B27" s="669"/>
      <c r="C27" s="669"/>
      <c r="D27" s="669"/>
      <c r="E27" s="669"/>
      <c r="F27" s="669"/>
      <c r="G27" s="669"/>
      <c r="H27" s="669"/>
      <c r="I27" s="669"/>
      <c r="J27" s="669"/>
      <c r="K27" s="669"/>
      <c r="L27" s="670"/>
      <c r="M27" s="676"/>
      <c r="N27" s="676"/>
      <c r="O27" s="676"/>
      <c r="P27" s="676"/>
      <c r="Q27" s="676"/>
      <c r="R27" s="676"/>
      <c r="S27" s="676"/>
      <c r="T27" s="676"/>
      <c r="U27" s="676"/>
      <c r="V27" s="676"/>
      <c r="W27" s="676"/>
      <c r="X27" s="677"/>
    </row>
    <row r="28" spans="1:26" s="57" customFormat="1" ht="24" customHeight="1" x14ac:dyDescent="0.15">
      <c r="A28" s="668"/>
      <c r="B28" s="669"/>
      <c r="C28" s="669"/>
      <c r="D28" s="669"/>
      <c r="E28" s="669"/>
      <c r="F28" s="669"/>
      <c r="G28" s="669"/>
      <c r="H28" s="669"/>
      <c r="I28" s="669"/>
      <c r="J28" s="669"/>
      <c r="K28" s="669"/>
      <c r="L28" s="670"/>
      <c r="M28" s="676"/>
      <c r="N28" s="676"/>
      <c r="O28" s="676"/>
      <c r="P28" s="676"/>
      <c r="Q28" s="676"/>
      <c r="R28" s="676"/>
      <c r="S28" s="676"/>
      <c r="T28" s="676"/>
      <c r="U28" s="676"/>
      <c r="V28" s="676"/>
      <c r="W28" s="676"/>
      <c r="X28" s="677"/>
    </row>
    <row r="29" spans="1:26" s="57" customFormat="1" ht="24" customHeight="1" x14ac:dyDescent="0.15">
      <c r="A29" s="668"/>
      <c r="B29" s="669"/>
      <c r="C29" s="669"/>
      <c r="D29" s="669"/>
      <c r="E29" s="669"/>
      <c r="F29" s="669"/>
      <c r="G29" s="669"/>
      <c r="H29" s="669"/>
      <c r="I29" s="669"/>
      <c r="J29" s="669"/>
      <c r="K29" s="669"/>
      <c r="L29" s="670"/>
      <c r="M29" s="676"/>
      <c r="N29" s="676"/>
      <c r="O29" s="676"/>
      <c r="P29" s="676"/>
      <c r="Q29" s="676"/>
      <c r="R29" s="676"/>
      <c r="S29" s="676"/>
      <c r="T29" s="676"/>
      <c r="U29" s="676"/>
      <c r="V29" s="676"/>
      <c r="W29" s="676"/>
      <c r="X29" s="677"/>
    </row>
    <row r="30" spans="1:26" s="57" customFormat="1" ht="24" customHeight="1" x14ac:dyDescent="0.15">
      <c r="A30" s="668"/>
      <c r="B30" s="669"/>
      <c r="C30" s="669"/>
      <c r="D30" s="669"/>
      <c r="E30" s="669"/>
      <c r="F30" s="669"/>
      <c r="G30" s="669"/>
      <c r="H30" s="669"/>
      <c r="I30" s="669"/>
      <c r="J30" s="669"/>
      <c r="K30" s="669"/>
      <c r="L30" s="670"/>
      <c r="M30" s="676"/>
      <c r="N30" s="676"/>
      <c r="O30" s="676"/>
      <c r="P30" s="676"/>
      <c r="Q30" s="676"/>
      <c r="R30" s="676"/>
      <c r="S30" s="676"/>
      <c r="T30" s="676"/>
      <c r="U30" s="676"/>
      <c r="V30" s="676"/>
      <c r="W30" s="676"/>
      <c r="X30" s="677"/>
    </row>
    <row r="31" spans="1:26" s="57" customFormat="1" ht="24" customHeight="1" x14ac:dyDescent="0.15">
      <c r="A31" s="668"/>
      <c r="B31" s="669"/>
      <c r="C31" s="669"/>
      <c r="D31" s="669"/>
      <c r="E31" s="669"/>
      <c r="F31" s="669"/>
      <c r="G31" s="669"/>
      <c r="H31" s="669"/>
      <c r="I31" s="669"/>
      <c r="J31" s="669"/>
      <c r="K31" s="669"/>
      <c r="L31" s="670"/>
      <c r="M31" s="676"/>
      <c r="N31" s="676"/>
      <c r="O31" s="676"/>
      <c r="P31" s="676"/>
      <c r="Q31" s="676"/>
      <c r="R31" s="676"/>
      <c r="S31" s="676"/>
      <c r="T31" s="676"/>
      <c r="U31" s="676"/>
      <c r="V31" s="676"/>
      <c r="W31" s="676"/>
      <c r="X31" s="677"/>
    </row>
    <row r="32" spans="1:26" s="57" customFormat="1" ht="24" customHeight="1" x14ac:dyDescent="0.15">
      <c r="A32" s="668"/>
      <c r="B32" s="669"/>
      <c r="C32" s="669"/>
      <c r="D32" s="669"/>
      <c r="E32" s="669"/>
      <c r="F32" s="669"/>
      <c r="G32" s="669"/>
      <c r="H32" s="669"/>
      <c r="I32" s="669"/>
      <c r="J32" s="669"/>
      <c r="K32" s="669"/>
      <c r="L32" s="670"/>
      <c r="M32" s="676"/>
      <c r="N32" s="676"/>
      <c r="O32" s="676"/>
      <c r="P32" s="676"/>
      <c r="Q32" s="676"/>
      <c r="R32" s="676"/>
      <c r="S32" s="676"/>
      <c r="T32" s="676"/>
      <c r="U32" s="676"/>
      <c r="V32" s="676"/>
      <c r="W32" s="676"/>
      <c r="X32" s="677"/>
    </row>
    <row r="33" spans="1:24" s="57" customFormat="1" ht="24" customHeight="1" x14ac:dyDescent="0.15">
      <c r="A33" s="668"/>
      <c r="B33" s="669"/>
      <c r="C33" s="669"/>
      <c r="D33" s="669"/>
      <c r="E33" s="669"/>
      <c r="F33" s="669"/>
      <c r="G33" s="669"/>
      <c r="H33" s="669"/>
      <c r="I33" s="669"/>
      <c r="J33" s="669"/>
      <c r="K33" s="669"/>
      <c r="L33" s="670"/>
      <c r="M33" s="676"/>
      <c r="N33" s="676"/>
      <c r="O33" s="676"/>
      <c r="P33" s="676"/>
      <c r="Q33" s="676"/>
      <c r="R33" s="676"/>
      <c r="S33" s="676"/>
      <c r="T33" s="676"/>
      <c r="U33" s="676"/>
      <c r="V33" s="676"/>
      <c r="W33" s="676"/>
      <c r="X33" s="677"/>
    </row>
    <row r="34" spans="1:24" s="57" customFormat="1" ht="19.5" customHeight="1" x14ac:dyDescent="0.15">
      <c r="A34" s="671"/>
      <c r="B34" s="672"/>
      <c r="C34" s="672"/>
      <c r="D34" s="672"/>
      <c r="E34" s="672"/>
      <c r="F34" s="672"/>
      <c r="G34" s="672"/>
      <c r="H34" s="672"/>
      <c r="I34" s="672"/>
      <c r="J34" s="672"/>
      <c r="K34" s="672"/>
      <c r="L34" s="673"/>
      <c r="M34" s="678"/>
      <c r="N34" s="678"/>
      <c r="O34" s="678"/>
      <c r="P34" s="678"/>
      <c r="Q34" s="678"/>
      <c r="R34" s="678"/>
      <c r="S34" s="678"/>
      <c r="T34" s="678"/>
      <c r="U34" s="678"/>
      <c r="V34" s="678"/>
      <c r="W34" s="678"/>
      <c r="X34" s="679"/>
    </row>
    <row r="35" spans="1:24" s="57" customFormat="1" ht="19.5" customHeight="1" x14ac:dyDescent="0.15">
      <c r="A35" s="53"/>
      <c r="B35" s="696" t="s">
        <v>941</v>
      </c>
      <c r="C35" s="696"/>
      <c r="D35" s="696"/>
      <c r="E35" s="696"/>
      <c r="F35" s="696"/>
      <c r="G35" s="696"/>
      <c r="H35" s="696"/>
      <c r="I35" s="696"/>
      <c r="J35" s="696"/>
      <c r="K35" s="696"/>
      <c r="L35" s="54"/>
      <c r="M35" s="698" t="s">
        <v>1117</v>
      </c>
      <c r="N35" s="700" t="s">
        <v>942</v>
      </c>
      <c r="O35" s="701"/>
      <c r="P35" s="701"/>
      <c r="Q35" s="702"/>
      <c r="R35" s="703" t="s">
        <v>943</v>
      </c>
      <c r="S35" s="701"/>
      <c r="T35" s="702"/>
      <c r="U35" s="703" t="s">
        <v>944</v>
      </c>
      <c r="V35" s="701"/>
      <c r="W35" s="701"/>
      <c r="X35" s="704"/>
    </row>
    <row r="36" spans="1:24" s="57" customFormat="1" ht="18" customHeight="1" x14ac:dyDescent="0.15">
      <c r="A36" s="55"/>
      <c r="B36" s="697"/>
      <c r="C36" s="697"/>
      <c r="D36" s="697"/>
      <c r="E36" s="697"/>
      <c r="F36" s="697"/>
      <c r="G36" s="697"/>
      <c r="H36" s="697"/>
      <c r="I36" s="697"/>
      <c r="J36" s="697"/>
      <c r="K36" s="697"/>
      <c r="L36" s="56"/>
      <c r="M36" s="392"/>
      <c r="N36" s="705"/>
      <c r="O36" s="706"/>
      <c r="P36" s="706"/>
      <c r="Q36" s="707"/>
      <c r="R36" s="708"/>
      <c r="S36" s="706"/>
      <c r="T36" s="707"/>
      <c r="U36" s="709"/>
      <c r="V36" s="706"/>
      <c r="W36" s="706"/>
      <c r="X36" s="710"/>
    </row>
    <row r="37" spans="1:24" s="57" customFormat="1" ht="18" customHeight="1" x14ac:dyDescent="0.15">
      <c r="A37" s="711"/>
      <c r="B37" s="712"/>
      <c r="C37" s="712"/>
      <c r="D37" s="712"/>
      <c r="E37" s="712"/>
      <c r="F37" s="712"/>
      <c r="G37" s="712"/>
      <c r="H37" s="712"/>
      <c r="I37" s="712"/>
      <c r="J37" s="712"/>
      <c r="K37" s="712"/>
      <c r="L37" s="713"/>
      <c r="M37" s="392"/>
      <c r="N37" s="717"/>
      <c r="O37" s="718"/>
      <c r="P37" s="718"/>
      <c r="Q37" s="719"/>
      <c r="R37" s="720"/>
      <c r="S37" s="718"/>
      <c r="T37" s="719"/>
      <c r="U37" s="720"/>
      <c r="V37" s="718"/>
      <c r="W37" s="718"/>
      <c r="X37" s="721"/>
    </row>
    <row r="38" spans="1:24" s="57" customFormat="1" ht="18" customHeight="1" x14ac:dyDescent="0.15">
      <c r="A38" s="711"/>
      <c r="B38" s="712"/>
      <c r="C38" s="712"/>
      <c r="D38" s="712"/>
      <c r="E38" s="712"/>
      <c r="F38" s="712"/>
      <c r="G38" s="712"/>
      <c r="H38" s="712"/>
      <c r="I38" s="712"/>
      <c r="J38" s="712"/>
      <c r="K38" s="712"/>
      <c r="L38" s="713"/>
      <c r="M38" s="392"/>
      <c r="N38" s="717"/>
      <c r="O38" s="718"/>
      <c r="P38" s="718"/>
      <c r="Q38" s="719"/>
      <c r="R38" s="720"/>
      <c r="S38" s="718"/>
      <c r="T38" s="719"/>
      <c r="U38" s="720"/>
      <c r="V38" s="718"/>
      <c r="W38" s="718"/>
      <c r="X38" s="721"/>
    </row>
    <row r="39" spans="1:24" s="57" customFormat="1" ht="18" customHeight="1" x14ac:dyDescent="0.15">
      <c r="A39" s="711"/>
      <c r="B39" s="712"/>
      <c r="C39" s="712"/>
      <c r="D39" s="712"/>
      <c r="E39" s="712"/>
      <c r="F39" s="712"/>
      <c r="G39" s="712"/>
      <c r="H39" s="712"/>
      <c r="I39" s="712"/>
      <c r="J39" s="712"/>
      <c r="K39" s="712"/>
      <c r="L39" s="713"/>
      <c r="M39" s="392"/>
      <c r="N39" s="717"/>
      <c r="O39" s="718"/>
      <c r="P39" s="718"/>
      <c r="Q39" s="719"/>
      <c r="R39" s="720"/>
      <c r="S39" s="718"/>
      <c r="T39" s="719"/>
      <c r="U39" s="720"/>
      <c r="V39" s="718"/>
      <c r="W39" s="718"/>
      <c r="X39" s="721"/>
    </row>
    <row r="40" spans="1:24" s="57" customFormat="1" ht="18" customHeight="1" x14ac:dyDescent="0.15">
      <c r="A40" s="711"/>
      <c r="B40" s="712"/>
      <c r="C40" s="712"/>
      <c r="D40" s="712"/>
      <c r="E40" s="712"/>
      <c r="F40" s="712"/>
      <c r="G40" s="712"/>
      <c r="H40" s="712"/>
      <c r="I40" s="712"/>
      <c r="J40" s="712"/>
      <c r="K40" s="712"/>
      <c r="L40" s="713"/>
      <c r="M40" s="392"/>
      <c r="N40" s="717"/>
      <c r="O40" s="718"/>
      <c r="P40" s="718"/>
      <c r="Q40" s="719"/>
      <c r="R40" s="720"/>
      <c r="S40" s="718"/>
      <c r="T40" s="719"/>
      <c r="U40" s="720"/>
      <c r="V40" s="718"/>
      <c r="W40" s="718"/>
      <c r="X40" s="721"/>
    </row>
    <row r="41" spans="1:24" s="57" customFormat="1" ht="18" customHeight="1" thickBot="1" x14ac:dyDescent="0.2">
      <c r="A41" s="714"/>
      <c r="B41" s="715"/>
      <c r="C41" s="715"/>
      <c r="D41" s="715"/>
      <c r="E41" s="715"/>
      <c r="F41" s="715"/>
      <c r="G41" s="715"/>
      <c r="H41" s="715"/>
      <c r="I41" s="715"/>
      <c r="J41" s="715"/>
      <c r="K41" s="715"/>
      <c r="L41" s="716"/>
      <c r="M41" s="699"/>
      <c r="N41" s="722"/>
      <c r="O41" s="723"/>
      <c r="P41" s="723"/>
      <c r="Q41" s="724"/>
      <c r="R41" s="725"/>
      <c r="S41" s="723"/>
      <c r="T41" s="724"/>
      <c r="U41" s="725"/>
      <c r="V41" s="723"/>
      <c r="W41" s="723"/>
      <c r="X41" s="726"/>
    </row>
  </sheetData>
  <sheetProtection algorithmName="SHA-512" hashValue="Y2m2dQI/9oPRZdgCSoddYkYW6QBMp6Pc0cAYxZvlKP6UtvxJYZoyD5Rpv/amOJhFEkr702YeKfIvkXltR9jjUw==" saltValue="5xAmy0qr6AaW5bQPe9K/Ng==" spinCount="100000" sheet="1" objects="1" scenarios="1"/>
  <mergeCells count="80">
    <mergeCell ref="X11:X12"/>
    <mergeCell ref="L7:L8"/>
    <mergeCell ref="B8:E8"/>
    <mergeCell ref="B9:E9"/>
    <mergeCell ref="G9:L9"/>
    <mergeCell ref="A10:X10"/>
    <mergeCell ref="U11:W12"/>
    <mergeCell ref="A12:D12"/>
    <mergeCell ref="F12:I12"/>
    <mergeCell ref="K12:N12"/>
    <mergeCell ref="P12:S12"/>
    <mergeCell ref="S7:X7"/>
    <mergeCell ref="M8:N9"/>
    <mergeCell ref="O8:P9"/>
    <mergeCell ref="Q8:R9"/>
    <mergeCell ref="S8:T9"/>
    <mergeCell ref="R38:T38"/>
    <mergeCell ref="U38:X38"/>
    <mergeCell ref="N40:Q40"/>
    <mergeCell ref="R40:T40"/>
    <mergeCell ref="U40:X40"/>
    <mergeCell ref="N39:Q39"/>
    <mergeCell ref="R39:T39"/>
    <mergeCell ref="U39:X39"/>
    <mergeCell ref="B35:K36"/>
    <mergeCell ref="M35:M41"/>
    <mergeCell ref="N35:Q35"/>
    <mergeCell ref="R35:T35"/>
    <mergeCell ref="U35:X35"/>
    <mergeCell ref="N36:Q36"/>
    <mergeCell ref="R36:T36"/>
    <mergeCell ref="U36:X36"/>
    <mergeCell ref="A37:L41"/>
    <mergeCell ref="N37:Q37"/>
    <mergeCell ref="R37:T37"/>
    <mergeCell ref="U37:X37"/>
    <mergeCell ref="N38:Q38"/>
    <mergeCell ref="N41:Q41"/>
    <mergeCell ref="R41:T41"/>
    <mergeCell ref="U41:X41"/>
    <mergeCell ref="A25:L34"/>
    <mergeCell ref="M25:X34"/>
    <mergeCell ref="A13:X13"/>
    <mergeCell ref="A14:L14"/>
    <mergeCell ref="M14:X14"/>
    <mergeCell ref="A15:L22"/>
    <mergeCell ref="M15:X22"/>
    <mergeCell ref="A23:X23"/>
    <mergeCell ref="B24:K24"/>
    <mergeCell ref="N24:W24"/>
    <mergeCell ref="U8:V9"/>
    <mergeCell ref="W8:X9"/>
    <mergeCell ref="M5:O6"/>
    <mergeCell ref="Q5:S6"/>
    <mergeCell ref="P5:P6"/>
    <mergeCell ref="M4:X4"/>
    <mergeCell ref="U5:W6"/>
    <mergeCell ref="T5:T6"/>
    <mergeCell ref="X5:X6"/>
    <mergeCell ref="M7:R7"/>
    <mergeCell ref="A4:L4"/>
    <mergeCell ref="B5:E5"/>
    <mergeCell ref="H5:K5"/>
    <mergeCell ref="B6:E6"/>
    <mergeCell ref="H6:K6"/>
    <mergeCell ref="A1:X1"/>
    <mergeCell ref="A2:A3"/>
    <mergeCell ref="B2:C2"/>
    <mergeCell ref="D2:P2"/>
    <mergeCell ref="Q2:U2"/>
    <mergeCell ref="V2:X2"/>
    <mergeCell ref="B3:P3"/>
    <mergeCell ref="Q3:X3"/>
    <mergeCell ref="A11:D11"/>
    <mergeCell ref="F11:I11"/>
    <mergeCell ref="K11:N11"/>
    <mergeCell ref="P11:S11"/>
    <mergeCell ref="B7:E7"/>
    <mergeCell ref="G7:G8"/>
    <mergeCell ref="H7:K8"/>
  </mergeCells>
  <phoneticPr fontId="1"/>
  <dataValidations count="5">
    <dataValidation type="textLength" operator="equal" allowBlank="1" showInputMessage="1" showErrorMessage="1" sqref="M8:X9 E11:E12 O11:O12 J11:J12 T11:T12" xr:uid="{00000000-0002-0000-0200-000000000000}">
      <formula1>1</formula1>
    </dataValidation>
    <dataValidation type="textLength" operator="lessThanOrEqual" allowBlank="1" showInputMessage="1" showErrorMessage="1" error="312文字以下で入力してください。" sqref="A15:X22" xr:uid="{00000000-0002-0000-0200-000001000000}">
      <formula1>312</formula1>
    </dataValidation>
    <dataValidation type="textLength" operator="lessThanOrEqual" allowBlank="1" showInputMessage="1" showErrorMessage="1" error="384文字以下で入力してください。" sqref="A25:X34" xr:uid="{00000000-0002-0000-0200-000002000000}">
      <formula1>384</formula1>
    </dataValidation>
    <dataValidation operator="equal" allowBlank="1" showInputMessage="1" showErrorMessage="1" sqref="U11" xr:uid="{C2759464-49C4-4821-B712-A0E38622AAFC}"/>
    <dataValidation type="textLength" operator="lessThanOrEqual" allowBlank="1" showInputMessage="1" showErrorMessage="1" error="162文字以下で入力してください。" sqref="A37:L41" xr:uid="{8BC990D5-B5CD-40CC-A158-3404B7BE8562}">
      <formula1>162</formula1>
    </dataValidation>
  </dataValidations>
  <pageMargins left="0.7" right="0.7" top="0.75" bottom="0.75" header="0.3" footer="0.3"/>
  <pageSetup paperSize="9" scale="8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P269"/>
  <sheetViews>
    <sheetView topLeftCell="A244" workbookViewId="0">
      <selection activeCell="E94" sqref="E94"/>
    </sheetView>
  </sheetViews>
  <sheetFormatPr defaultColWidth="9" defaultRowHeight="13.5" x14ac:dyDescent="0.15"/>
  <cols>
    <col min="1" max="1" width="9" style="12"/>
    <col min="2" max="2" width="10.75" style="12" customWidth="1"/>
    <col min="3" max="3" width="6.125" style="12" customWidth="1"/>
    <col min="4" max="4" width="9" style="12" bestFit="1" customWidth="1"/>
    <col min="5" max="8" width="9" style="12"/>
    <col min="9" max="9" width="8.75" style="12" customWidth="1"/>
    <col min="10" max="10" width="23.625" style="12" bestFit="1" customWidth="1"/>
    <col min="11" max="11" width="11.75" style="12" customWidth="1"/>
    <col min="12" max="12" width="38.25" style="12" bestFit="1" customWidth="1"/>
    <col min="13" max="13" width="14.25" style="12" customWidth="1"/>
    <col min="14" max="14" width="28.625" style="12" customWidth="1"/>
    <col min="15" max="15" width="9" style="12"/>
    <col min="16" max="16" width="16" style="12" customWidth="1"/>
    <col min="17" max="16384" width="9" style="12"/>
  </cols>
  <sheetData>
    <row r="1" spans="1:16" x14ac:dyDescent="0.15">
      <c r="A1" s="31" t="s">
        <v>570</v>
      </c>
      <c r="B1" s="32" t="s">
        <v>569</v>
      </c>
      <c r="C1" s="33" t="s">
        <v>567</v>
      </c>
      <c r="D1" s="34" t="s">
        <v>568</v>
      </c>
      <c r="E1" s="31" t="s">
        <v>565</v>
      </c>
      <c r="F1" s="35" t="s">
        <v>566</v>
      </c>
      <c r="G1" s="35" t="s">
        <v>838</v>
      </c>
      <c r="H1" s="35" t="s">
        <v>839</v>
      </c>
      <c r="I1" s="36" t="s">
        <v>572</v>
      </c>
      <c r="J1" s="37" t="s">
        <v>571</v>
      </c>
      <c r="K1" s="31" t="s">
        <v>573</v>
      </c>
      <c r="L1" s="35" t="s">
        <v>576</v>
      </c>
      <c r="M1" s="38" t="s">
        <v>574</v>
      </c>
      <c r="N1" s="37" t="s">
        <v>577</v>
      </c>
      <c r="O1" s="39" t="s">
        <v>575</v>
      </c>
      <c r="P1" s="35" t="s">
        <v>578</v>
      </c>
    </row>
    <row r="2" spans="1:16" x14ac:dyDescent="0.15">
      <c r="A2" s="40" t="s">
        <v>801</v>
      </c>
      <c r="B2" s="41" t="s">
        <v>279</v>
      </c>
      <c r="C2" s="40" t="s">
        <v>158</v>
      </c>
      <c r="D2" s="41" t="s">
        <v>110</v>
      </c>
      <c r="E2" s="40" t="s">
        <v>844</v>
      </c>
      <c r="F2" s="42" t="s">
        <v>374</v>
      </c>
      <c r="G2" s="40" t="s">
        <v>278</v>
      </c>
      <c r="H2" s="40" t="s">
        <v>277</v>
      </c>
      <c r="I2" s="49">
        <v>1</v>
      </c>
      <c r="J2" s="40" t="s">
        <v>258</v>
      </c>
      <c r="K2" s="40" t="s">
        <v>206</v>
      </c>
      <c r="L2" s="40" t="s">
        <v>207</v>
      </c>
      <c r="M2" s="43" t="s">
        <v>206</v>
      </c>
      <c r="N2" s="40" t="s">
        <v>244</v>
      </c>
      <c r="O2" s="43"/>
      <c r="P2" s="40" t="s">
        <v>266</v>
      </c>
    </row>
    <row r="3" spans="1:16" x14ac:dyDescent="0.15">
      <c r="A3" s="40" t="s">
        <v>802</v>
      </c>
      <c r="B3" s="41" t="s">
        <v>280</v>
      </c>
      <c r="C3" s="40" t="s">
        <v>159</v>
      </c>
      <c r="D3" s="41" t="s">
        <v>111</v>
      </c>
      <c r="E3" s="40" t="s">
        <v>845</v>
      </c>
      <c r="F3" s="42" t="s">
        <v>373</v>
      </c>
      <c r="G3" s="40"/>
      <c r="H3" s="40"/>
      <c r="I3" s="49">
        <v>2</v>
      </c>
      <c r="J3" s="40" t="s">
        <v>259</v>
      </c>
      <c r="K3" s="40" t="s">
        <v>209</v>
      </c>
      <c r="L3" s="40" t="s">
        <v>208</v>
      </c>
      <c r="M3" s="43" t="s">
        <v>159</v>
      </c>
      <c r="N3" s="40" t="s">
        <v>243</v>
      </c>
      <c r="O3" s="43"/>
      <c r="P3" s="40" t="s">
        <v>267</v>
      </c>
    </row>
    <row r="4" spans="1:16" x14ac:dyDescent="0.15">
      <c r="A4" s="40" t="s">
        <v>803</v>
      </c>
      <c r="B4" s="41" t="s">
        <v>281</v>
      </c>
      <c r="C4" s="40" t="s">
        <v>160</v>
      </c>
      <c r="D4" s="41" t="s">
        <v>112</v>
      </c>
      <c r="E4" s="40" t="s">
        <v>847</v>
      </c>
      <c r="F4" s="42" t="s">
        <v>848</v>
      </c>
      <c r="G4" s="40"/>
      <c r="H4" s="40"/>
      <c r="I4" s="49">
        <v>3</v>
      </c>
      <c r="J4" s="40" t="s">
        <v>260</v>
      </c>
      <c r="K4" s="40" t="s">
        <v>212</v>
      </c>
      <c r="L4" s="40" t="s">
        <v>210</v>
      </c>
      <c r="M4" s="43" t="s">
        <v>167</v>
      </c>
      <c r="N4" s="40" t="s">
        <v>245</v>
      </c>
      <c r="O4" s="43"/>
      <c r="P4" s="40" t="s">
        <v>268</v>
      </c>
    </row>
    <row r="5" spans="1:16" x14ac:dyDescent="0.15">
      <c r="A5" s="40" t="s">
        <v>804</v>
      </c>
      <c r="B5" s="41" t="s">
        <v>282</v>
      </c>
      <c r="C5" s="40" t="s">
        <v>161</v>
      </c>
      <c r="D5" s="41" t="s">
        <v>113</v>
      </c>
      <c r="E5" s="40" t="s">
        <v>849</v>
      </c>
      <c r="F5" s="42" t="s">
        <v>372</v>
      </c>
      <c r="G5" s="40"/>
      <c r="H5" s="40"/>
      <c r="I5" s="49">
        <v>4</v>
      </c>
      <c r="J5" s="40" t="s">
        <v>261</v>
      </c>
      <c r="K5" s="40" t="s">
        <v>213</v>
      </c>
      <c r="L5" s="40" t="s">
        <v>211</v>
      </c>
      <c r="M5" s="43" t="s">
        <v>168</v>
      </c>
      <c r="N5" s="40" t="s">
        <v>246</v>
      </c>
      <c r="O5" s="43"/>
      <c r="P5" s="40" t="s">
        <v>269</v>
      </c>
    </row>
    <row r="6" spans="1:16" x14ac:dyDescent="0.15">
      <c r="A6" s="40" t="s">
        <v>805</v>
      </c>
      <c r="B6" s="41" t="s">
        <v>283</v>
      </c>
      <c r="C6" s="40" t="s">
        <v>162</v>
      </c>
      <c r="D6" s="41" t="s">
        <v>114</v>
      </c>
      <c r="E6" s="40" t="s">
        <v>581</v>
      </c>
      <c r="F6" s="42" t="s">
        <v>371</v>
      </c>
      <c r="G6" s="40"/>
      <c r="H6" s="40"/>
      <c r="I6" s="49">
        <v>5</v>
      </c>
      <c r="J6" s="40" t="s">
        <v>262</v>
      </c>
      <c r="K6" s="40" t="s">
        <v>215</v>
      </c>
      <c r="L6" s="40" t="s">
        <v>214</v>
      </c>
      <c r="M6" s="43" t="s">
        <v>169</v>
      </c>
      <c r="N6" s="40" t="s">
        <v>247</v>
      </c>
      <c r="O6" s="43"/>
      <c r="P6" s="40" t="s">
        <v>270</v>
      </c>
    </row>
    <row r="7" spans="1:16" x14ac:dyDescent="0.15">
      <c r="A7" s="40" t="s">
        <v>806</v>
      </c>
      <c r="B7" s="41" t="s">
        <v>284</v>
      </c>
      <c r="C7" s="40" t="s">
        <v>163</v>
      </c>
      <c r="D7" s="41" t="s">
        <v>115</v>
      </c>
      <c r="E7" s="40" t="s">
        <v>850</v>
      </c>
      <c r="F7" s="42" t="s">
        <v>370</v>
      </c>
      <c r="G7" s="40"/>
      <c r="H7" s="40"/>
      <c r="I7" s="49">
        <v>6</v>
      </c>
      <c r="J7" s="40" t="s">
        <v>263</v>
      </c>
      <c r="K7" s="40" t="s">
        <v>216</v>
      </c>
      <c r="L7" s="40" t="s">
        <v>230</v>
      </c>
      <c r="M7" s="43" t="s">
        <v>170</v>
      </c>
      <c r="N7" s="40" t="s">
        <v>248</v>
      </c>
      <c r="O7" s="43"/>
      <c r="P7" s="40" t="s">
        <v>271</v>
      </c>
    </row>
    <row r="8" spans="1:16" x14ac:dyDescent="0.15">
      <c r="A8" s="40" t="s">
        <v>807</v>
      </c>
      <c r="B8" s="41" t="s">
        <v>285</v>
      </c>
      <c r="C8" s="40" t="s">
        <v>164</v>
      </c>
      <c r="D8" s="41" t="s">
        <v>116</v>
      </c>
      <c r="E8" s="40" t="s">
        <v>851</v>
      </c>
      <c r="F8" s="42" t="s">
        <v>369</v>
      </c>
      <c r="G8" s="40"/>
      <c r="H8" s="40"/>
      <c r="I8" s="49">
        <v>7</v>
      </c>
      <c r="J8" s="40" t="s">
        <v>264</v>
      </c>
      <c r="K8" s="40" t="s">
        <v>217</v>
      </c>
      <c r="L8" s="40" t="s">
        <v>231</v>
      </c>
      <c r="M8" s="43" t="s">
        <v>171</v>
      </c>
      <c r="N8" s="40" t="s">
        <v>249</v>
      </c>
      <c r="O8" s="43"/>
      <c r="P8" s="40" t="s">
        <v>272</v>
      </c>
    </row>
    <row r="9" spans="1:16" x14ac:dyDescent="0.15">
      <c r="A9" s="40" t="s">
        <v>808</v>
      </c>
      <c r="B9" s="41" t="s">
        <v>287</v>
      </c>
      <c r="C9" s="40" t="s">
        <v>286</v>
      </c>
      <c r="D9" s="41" t="s">
        <v>117</v>
      </c>
      <c r="E9" s="40" t="s">
        <v>582</v>
      </c>
      <c r="F9" s="42" t="s">
        <v>368</v>
      </c>
      <c r="G9" s="40"/>
      <c r="H9" s="40"/>
      <c r="I9" s="49">
        <v>8</v>
      </c>
      <c r="J9" s="40" t="s">
        <v>265</v>
      </c>
      <c r="K9" s="40" t="s">
        <v>218</v>
      </c>
      <c r="L9" s="40" t="s">
        <v>232</v>
      </c>
      <c r="M9" s="43" t="s">
        <v>172</v>
      </c>
      <c r="N9" s="40" t="s">
        <v>250</v>
      </c>
      <c r="O9" s="43"/>
      <c r="P9" s="40" t="s">
        <v>273</v>
      </c>
    </row>
    <row r="10" spans="1:16" x14ac:dyDescent="0.15">
      <c r="A10" s="40" t="s">
        <v>809</v>
      </c>
      <c r="B10" s="41" t="s">
        <v>288</v>
      </c>
      <c r="C10" s="40" t="s">
        <v>165</v>
      </c>
      <c r="D10" s="41" t="s">
        <v>118</v>
      </c>
      <c r="E10" s="40" t="s">
        <v>583</v>
      </c>
      <c r="F10" s="42" t="s">
        <v>367</v>
      </c>
      <c r="G10" s="40"/>
      <c r="H10" s="40"/>
      <c r="I10" s="44"/>
      <c r="J10" s="44"/>
      <c r="K10" s="40" t="s">
        <v>219</v>
      </c>
      <c r="L10" s="40" t="s">
        <v>233</v>
      </c>
      <c r="M10" s="43" t="s">
        <v>177</v>
      </c>
      <c r="N10" s="40" t="s">
        <v>251</v>
      </c>
      <c r="O10" s="43"/>
      <c r="P10" s="40" t="s">
        <v>274</v>
      </c>
    </row>
    <row r="11" spans="1:16" x14ac:dyDescent="0.15">
      <c r="A11" s="40" t="s">
        <v>810</v>
      </c>
      <c r="B11" s="41" t="s">
        <v>289</v>
      </c>
      <c r="C11" s="40" t="s">
        <v>166</v>
      </c>
      <c r="D11" s="41" t="s">
        <v>119</v>
      </c>
      <c r="E11" s="40" t="s">
        <v>584</v>
      </c>
      <c r="F11" s="42" t="s">
        <v>366</v>
      </c>
      <c r="G11" s="40"/>
      <c r="H11" s="40"/>
      <c r="I11" s="44"/>
      <c r="J11" s="44"/>
      <c r="K11" s="40" t="s">
        <v>220</v>
      </c>
      <c r="L11" s="40" t="s">
        <v>234</v>
      </c>
      <c r="M11" s="43" t="s">
        <v>178</v>
      </c>
      <c r="N11" s="40" t="s">
        <v>252</v>
      </c>
      <c r="O11" s="43"/>
      <c r="P11" s="40" t="s">
        <v>275</v>
      </c>
    </row>
    <row r="12" spans="1:16" x14ac:dyDescent="0.15">
      <c r="A12" s="40" t="s">
        <v>811</v>
      </c>
      <c r="B12" s="41" t="s">
        <v>290</v>
      </c>
      <c r="C12" s="40" t="s">
        <v>167</v>
      </c>
      <c r="D12" s="41" t="s">
        <v>120</v>
      </c>
      <c r="E12" s="40" t="s">
        <v>585</v>
      </c>
      <c r="F12" s="42" t="s">
        <v>365</v>
      </c>
      <c r="G12" s="40"/>
      <c r="H12" s="40"/>
      <c r="I12" s="44"/>
      <c r="J12" s="44"/>
      <c r="K12" s="40" t="s">
        <v>221</v>
      </c>
      <c r="L12" s="40" t="s">
        <v>235</v>
      </c>
      <c r="M12" s="43" t="s">
        <v>179</v>
      </c>
      <c r="N12" s="40" t="s">
        <v>920</v>
      </c>
      <c r="O12" s="43"/>
      <c r="P12" s="40" t="s">
        <v>276</v>
      </c>
    </row>
    <row r="13" spans="1:16" x14ac:dyDescent="0.15">
      <c r="A13" s="40" t="s">
        <v>812</v>
      </c>
      <c r="B13" s="41" t="s">
        <v>291</v>
      </c>
      <c r="C13" s="40" t="s">
        <v>168</v>
      </c>
      <c r="D13" s="41" t="s">
        <v>121</v>
      </c>
      <c r="E13" s="40" t="s">
        <v>586</v>
      </c>
      <c r="F13" s="42" t="s">
        <v>364</v>
      </c>
      <c r="G13" s="40"/>
      <c r="H13" s="40"/>
      <c r="I13" s="44"/>
      <c r="J13" s="44"/>
      <c r="K13" s="40" t="s">
        <v>222</v>
      </c>
      <c r="L13" s="40" t="s">
        <v>236</v>
      </c>
      <c r="M13" s="43" t="s">
        <v>187</v>
      </c>
      <c r="N13" s="40" t="s">
        <v>253</v>
      </c>
      <c r="O13" s="45" t="s">
        <v>102</v>
      </c>
      <c r="P13" s="44"/>
    </row>
    <row r="14" spans="1:16" x14ac:dyDescent="0.15">
      <c r="A14" s="40" t="s">
        <v>813</v>
      </c>
      <c r="B14" s="41" t="s">
        <v>298</v>
      </c>
      <c r="C14" s="40" t="s">
        <v>169</v>
      </c>
      <c r="D14" s="41" t="s">
        <v>122</v>
      </c>
      <c r="E14" s="40" t="s">
        <v>587</v>
      </c>
      <c r="F14" s="42" t="s">
        <v>363</v>
      </c>
      <c r="G14" s="40"/>
      <c r="H14" s="40"/>
      <c r="I14" s="44"/>
      <c r="J14" s="44"/>
      <c r="K14" s="40" t="s">
        <v>223</v>
      </c>
      <c r="L14" s="40" t="s">
        <v>237</v>
      </c>
      <c r="M14" s="43" t="s">
        <v>197</v>
      </c>
      <c r="N14" s="40" t="s">
        <v>254</v>
      </c>
      <c r="O14" s="44"/>
      <c r="P14" s="44"/>
    </row>
    <row r="15" spans="1:16" x14ac:dyDescent="0.15">
      <c r="A15" s="40" t="s">
        <v>814</v>
      </c>
      <c r="B15" s="41" t="s">
        <v>292</v>
      </c>
      <c r="C15" s="40" t="s">
        <v>170</v>
      </c>
      <c r="D15" s="41" t="s">
        <v>123</v>
      </c>
      <c r="E15" s="40" t="s">
        <v>852</v>
      </c>
      <c r="F15" s="42" t="s">
        <v>362</v>
      </c>
      <c r="G15" s="40"/>
      <c r="H15" s="40"/>
      <c r="I15" s="44"/>
      <c r="J15" s="44"/>
      <c r="K15" s="40" t="s">
        <v>224</v>
      </c>
      <c r="L15" s="40" t="s">
        <v>238</v>
      </c>
      <c r="M15" s="43" t="s">
        <v>226</v>
      </c>
      <c r="N15" s="40" t="s">
        <v>255</v>
      </c>
      <c r="O15" s="44"/>
      <c r="P15" s="44"/>
    </row>
    <row r="16" spans="1:16" x14ac:dyDescent="0.15">
      <c r="A16" s="40" t="s">
        <v>815</v>
      </c>
      <c r="B16" s="41" t="s">
        <v>293</v>
      </c>
      <c r="C16" s="40" t="s">
        <v>171</v>
      </c>
      <c r="D16" s="41" t="s">
        <v>124</v>
      </c>
      <c r="E16" s="40" t="s">
        <v>855</v>
      </c>
      <c r="F16" s="42" t="s">
        <v>361</v>
      </c>
      <c r="G16" s="40"/>
      <c r="H16" s="40"/>
      <c r="I16" s="44"/>
      <c r="J16" s="44"/>
      <c r="K16" s="40" t="s">
        <v>225</v>
      </c>
      <c r="L16" s="40" t="s">
        <v>239</v>
      </c>
      <c r="M16" s="43" t="s">
        <v>228</v>
      </c>
      <c r="N16" s="40" t="s">
        <v>256</v>
      </c>
      <c r="O16" s="44"/>
      <c r="P16" s="44"/>
    </row>
    <row r="17" spans="1:16" x14ac:dyDescent="0.15">
      <c r="A17" s="40" t="s">
        <v>816</v>
      </c>
      <c r="B17" s="41" t="s">
        <v>295</v>
      </c>
      <c r="C17" s="40" t="s">
        <v>172</v>
      </c>
      <c r="D17" s="41" t="s">
        <v>125</v>
      </c>
      <c r="E17" s="40" t="s">
        <v>856</v>
      </c>
      <c r="F17" s="42" t="s">
        <v>360</v>
      </c>
      <c r="G17" s="40"/>
      <c r="H17" s="40"/>
      <c r="I17" s="44"/>
      <c r="J17" s="44"/>
      <c r="K17" s="40" t="s">
        <v>227</v>
      </c>
      <c r="L17" s="40" t="s">
        <v>240</v>
      </c>
      <c r="M17" s="43" t="s">
        <v>204</v>
      </c>
      <c r="N17" s="40" t="s">
        <v>257</v>
      </c>
      <c r="O17" s="44"/>
      <c r="P17" s="44"/>
    </row>
    <row r="18" spans="1:16" x14ac:dyDescent="0.15">
      <c r="A18" s="46" t="s">
        <v>817</v>
      </c>
      <c r="B18" s="47" t="s">
        <v>294</v>
      </c>
      <c r="C18" s="40" t="s">
        <v>173</v>
      </c>
      <c r="D18" s="41" t="s">
        <v>126</v>
      </c>
      <c r="E18" s="40" t="s">
        <v>853</v>
      </c>
      <c r="F18" s="42" t="s">
        <v>359</v>
      </c>
      <c r="G18" s="40"/>
      <c r="H18" s="40"/>
      <c r="I18" s="44"/>
      <c r="J18" s="44"/>
      <c r="K18" s="40" t="s">
        <v>229</v>
      </c>
      <c r="L18" s="40" t="s">
        <v>241</v>
      </c>
      <c r="M18" s="44"/>
      <c r="N18" s="44"/>
      <c r="O18" s="44"/>
      <c r="P18" s="44"/>
    </row>
    <row r="19" spans="1:16" x14ac:dyDescent="0.15">
      <c r="A19" s="40" t="s">
        <v>818</v>
      </c>
      <c r="B19" s="41" t="s">
        <v>791</v>
      </c>
      <c r="C19" s="40" t="s">
        <v>174</v>
      </c>
      <c r="D19" s="41" t="s">
        <v>127</v>
      </c>
      <c r="E19" s="40" t="s">
        <v>854</v>
      </c>
      <c r="F19" s="42" t="s">
        <v>358</v>
      </c>
      <c r="G19" s="40"/>
      <c r="H19" s="40"/>
      <c r="I19" s="44"/>
      <c r="J19" s="44"/>
      <c r="K19" s="40" t="s">
        <v>205</v>
      </c>
      <c r="L19" s="40" t="s">
        <v>242</v>
      </c>
      <c r="M19" s="44"/>
      <c r="N19" s="44"/>
      <c r="O19" s="44"/>
      <c r="P19" s="44"/>
    </row>
    <row r="20" spans="1:16" x14ac:dyDescent="0.15">
      <c r="A20" s="46" t="s">
        <v>819</v>
      </c>
      <c r="B20" s="47" t="s">
        <v>299</v>
      </c>
      <c r="C20" s="40" t="s">
        <v>175</v>
      </c>
      <c r="D20" s="41" t="s">
        <v>128</v>
      </c>
      <c r="E20" s="40" t="s">
        <v>588</v>
      </c>
      <c r="F20" s="42" t="s">
        <v>357</v>
      </c>
      <c r="G20" s="40"/>
      <c r="H20" s="40"/>
      <c r="I20" s="44"/>
      <c r="J20" s="44"/>
      <c r="K20" s="44"/>
      <c r="L20" s="44"/>
      <c r="M20" s="44"/>
      <c r="N20" s="44"/>
      <c r="O20" s="44"/>
      <c r="P20" s="44"/>
    </row>
    <row r="21" spans="1:16" x14ac:dyDescent="0.15">
      <c r="A21" s="40" t="s">
        <v>820</v>
      </c>
      <c r="B21" s="41" t="s">
        <v>297</v>
      </c>
      <c r="C21" s="40" t="s">
        <v>176</v>
      </c>
      <c r="D21" s="41" t="s">
        <v>129</v>
      </c>
      <c r="E21" s="40" t="s">
        <v>589</v>
      </c>
      <c r="F21" s="42" t="s">
        <v>356</v>
      </c>
      <c r="G21" s="40"/>
      <c r="H21" s="40"/>
      <c r="I21" s="44"/>
      <c r="J21" s="44"/>
      <c r="K21" s="44"/>
      <c r="L21" s="44"/>
      <c r="M21" s="44"/>
      <c r="N21" s="44"/>
      <c r="O21" s="44"/>
      <c r="P21" s="44"/>
    </row>
    <row r="22" spans="1:16" x14ac:dyDescent="0.15">
      <c r="A22" s="40" t="s">
        <v>821</v>
      </c>
      <c r="B22" s="41" t="s">
        <v>296</v>
      </c>
      <c r="C22" s="40" t="s">
        <v>177</v>
      </c>
      <c r="D22" s="41" t="s">
        <v>130</v>
      </c>
      <c r="E22" s="40" t="s">
        <v>590</v>
      </c>
      <c r="F22" s="42" t="s">
        <v>355</v>
      </c>
      <c r="G22" s="40"/>
      <c r="H22" s="40"/>
      <c r="K22" s="44"/>
      <c r="L22" s="44"/>
      <c r="M22" s="44"/>
      <c r="N22" s="44"/>
      <c r="O22" s="44"/>
      <c r="P22" s="44"/>
    </row>
    <row r="23" spans="1:16" x14ac:dyDescent="0.15">
      <c r="A23" s="40" t="s">
        <v>822</v>
      </c>
      <c r="B23" s="41" t="s">
        <v>300</v>
      </c>
      <c r="C23" s="40" t="s">
        <v>178</v>
      </c>
      <c r="D23" s="41" t="s">
        <v>131</v>
      </c>
      <c r="E23" s="40" t="s">
        <v>591</v>
      </c>
      <c r="F23" s="42" t="s">
        <v>354</v>
      </c>
      <c r="G23" s="40"/>
      <c r="H23" s="40"/>
      <c r="M23" s="44"/>
      <c r="N23" s="44"/>
      <c r="O23" s="44"/>
      <c r="P23" s="44"/>
    </row>
    <row r="24" spans="1:16" x14ac:dyDescent="0.15">
      <c r="A24" s="40" t="s">
        <v>823</v>
      </c>
      <c r="B24" s="41" t="s">
        <v>301</v>
      </c>
      <c r="C24" s="40" t="s">
        <v>179</v>
      </c>
      <c r="D24" s="41" t="s">
        <v>132</v>
      </c>
      <c r="E24" s="40" t="s">
        <v>592</v>
      </c>
      <c r="F24" s="42" t="s">
        <v>353</v>
      </c>
      <c r="G24" s="40"/>
      <c r="H24" s="40"/>
      <c r="M24" s="44"/>
      <c r="N24" s="44"/>
      <c r="O24" s="44"/>
      <c r="P24" s="44"/>
    </row>
    <row r="25" spans="1:16" x14ac:dyDescent="0.15">
      <c r="A25" s="40" t="s">
        <v>824</v>
      </c>
      <c r="B25" s="41" t="s">
        <v>302</v>
      </c>
      <c r="C25" s="40" t="s">
        <v>180</v>
      </c>
      <c r="D25" s="41" t="s">
        <v>133</v>
      </c>
      <c r="E25" s="40" t="s">
        <v>857</v>
      </c>
      <c r="F25" s="42" t="s">
        <v>352</v>
      </c>
      <c r="G25" s="40"/>
      <c r="H25" s="40"/>
      <c r="M25" s="44"/>
      <c r="N25" s="44"/>
      <c r="O25" s="44"/>
      <c r="P25" s="44"/>
    </row>
    <row r="26" spans="1:16" x14ac:dyDescent="0.15">
      <c r="A26" s="40" t="s">
        <v>825</v>
      </c>
      <c r="B26" s="41" t="s">
        <v>303</v>
      </c>
      <c r="C26" s="40" t="s">
        <v>181</v>
      </c>
      <c r="D26" s="41" t="s">
        <v>134</v>
      </c>
      <c r="E26" s="40" t="s">
        <v>858</v>
      </c>
      <c r="F26" s="42" t="s">
        <v>351</v>
      </c>
      <c r="G26" s="40"/>
      <c r="H26" s="40"/>
      <c r="M26" s="44"/>
      <c r="N26" s="44"/>
      <c r="O26" s="44"/>
      <c r="P26" s="44"/>
    </row>
    <row r="27" spans="1:16" x14ac:dyDescent="0.15">
      <c r="A27" s="40" t="s">
        <v>826</v>
      </c>
      <c r="B27" s="41" t="s">
        <v>792</v>
      </c>
      <c r="C27" s="40" t="s">
        <v>182</v>
      </c>
      <c r="D27" s="41" t="s">
        <v>135</v>
      </c>
      <c r="E27" s="40" t="s">
        <v>859</v>
      </c>
      <c r="F27" s="42" t="s">
        <v>350</v>
      </c>
      <c r="G27" s="40"/>
      <c r="H27" s="40"/>
      <c r="M27" s="44"/>
      <c r="N27" s="44"/>
      <c r="O27" s="44"/>
      <c r="P27" s="44"/>
    </row>
    <row r="28" spans="1:16" x14ac:dyDescent="0.15">
      <c r="A28" s="46" t="s">
        <v>827</v>
      </c>
      <c r="B28" s="47" t="s">
        <v>304</v>
      </c>
      <c r="C28" s="40" t="s">
        <v>183</v>
      </c>
      <c r="D28" s="41" t="s">
        <v>136</v>
      </c>
      <c r="E28" s="40" t="s">
        <v>593</v>
      </c>
      <c r="F28" s="42" t="s">
        <v>349</v>
      </c>
      <c r="G28" s="40"/>
      <c r="H28" s="40"/>
      <c r="M28" s="44"/>
      <c r="N28" s="44"/>
      <c r="O28" s="44"/>
      <c r="P28" s="44"/>
    </row>
    <row r="29" spans="1:16" x14ac:dyDescent="0.15">
      <c r="A29" s="40" t="s">
        <v>828</v>
      </c>
      <c r="B29" s="41" t="s">
        <v>843</v>
      </c>
      <c r="C29" s="40" t="s">
        <v>184</v>
      </c>
      <c r="D29" s="41" t="s">
        <v>137</v>
      </c>
      <c r="E29" s="40" t="s">
        <v>594</v>
      </c>
      <c r="F29" s="42" t="s">
        <v>348</v>
      </c>
      <c r="G29" s="40"/>
      <c r="H29" s="40"/>
      <c r="M29" s="44"/>
      <c r="N29" s="44"/>
      <c r="O29" s="44"/>
      <c r="P29" s="44"/>
    </row>
    <row r="30" spans="1:16" x14ac:dyDescent="0.15">
      <c r="A30" s="40" t="s">
        <v>829</v>
      </c>
      <c r="B30" s="41" t="s">
        <v>305</v>
      </c>
      <c r="C30" s="40" t="s">
        <v>185</v>
      </c>
      <c r="D30" s="41" t="s">
        <v>138</v>
      </c>
      <c r="E30" s="40" t="s">
        <v>595</v>
      </c>
      <c r="F30" s="42" t="s">
        <v>347</v>
      </c>
      <c r="G30" s="40"/>
      <c r="H30" s="40"/>
      <c r="M30" s="44"/>
      <c r="N30" s="44"/>
      <c r="O30" s="44"/>
      <c r="P30" s="44"/>
    </row>
    <row r="31" spans="1:16" x14ac:dyDescent="0.15">
      <c r="A31" s="40" t="s">
        <v>830</v>
      </c>
      <c r="B31" s="41" t="s">
        <v>306</v>
      </c>
      <c r="C31" s="40" t="s">
        <v>186</v>
      </c>
      <c r="D31" s="41" t="s">
        <v>139</v>
      </c>
      <c r="E31" s="40" t="s">
        <v>596</v>
      </c>
      <c r="F31" s="42" t="s">
        <v>346</v>
      </c>
      <c r="G31" s="40"/>
      <c r="H31" s="40"/>
      <c r="M31" s="44"/>
      <c r="N31" s="44"/>
      <c r="O31" s="44"/>
      <c r="P31" s="44"/>
    </row>
    <row r="32" spans="1:16" x14ac:dyDescent="0.15">
      <c r="A32" s="44"/>
      <c r="B32" s="44"/>
      <c r="C32" s="40" t="s">
        <v>187</v>
      </c>
      <c r="D32" s="41" t="s">
        <v>140</v>
      </c>
      <c r="E32" s="40" t="s">
        <v>597</v>
      </c>
      <c r="F32" s="42" t="s">
        <v>345</v>
      </c>
      <c r="G32" s="40"/>
      <c r="H32" s="40"/>
      <c r="M32" s="44"/>
      <c r="N32" s="44"/>
      <c r="O32" s="44"/>
      <c r="P32" s="44"/>
    </row>
    <row r="33" spans="1:16" x14ac:dyDescent="0.15">
      <c r="A33" s="44"/>
      <c r="B33" s="44"/>
      <c r="C33" s="40" t="s">
        <v>188</v>
      </c>
      <c r="D33" s="41" t="s">
        <v>141</v>
      </c>
      <c r="E33" s="40" t="s">
        <v>598</v>
      </c>
      <c r="F33" s="42" t="s">
        <v>344</v>
      </c>
      <c r="G33" s="40"/>
      <c r="H33" s="40"/>
      <c r="M33" s="44"/>
      <c r="N33" s="44"/>
      <c r="O33" s="44"/>
      <c r="P33" s="44"/>
    </row>
    <row r="34" spans="1:16" x14ac:dyDescent="0.15">
      <c r="A34" s="44"/>
      <c r="B34" s="44"/>
      <c r="C34" s="40" t="s">
        <v>189</v>
      </c>
      <c r="D34" s="41" t="s">
        <v>142</v>
      </c>
      <c r="E34" s="40" t="s">
        <v>599</v>
      </c>
      <c r="F34" s="42" t="s">
        <v>343</v>
      </c>
      <c r="G34" s="40"/>
      <c r="H34" s="40"/>
      <c r="M34" s="44"/>
      <c r="N34" s="44"/>
      <c r="O34" s="44"/>
      <c r="P34" s="44"/>
    </row>
    <row r="35" spans="1:16" x14ac:dyDescent="0.15">
      <c r="A35" s="44"/>
      <c r="B35" s="44"/>
      <c r="C35" s="40" t="s">
        <v>190</v>
      </c>
      <c r="D35" s="41" t="s">
        <v>143</v>
      </c>
      <c r="E35" s="40" t="s">
        <v>600</v>
      </c>
      <c r="F35" s="42" t="s">
        <v>342</v>
      </c>
      <c r="G35" s="40"/>
      <c r="H35" s="40"/>
      <c r="M35" s="44"/>
      <c r="N35" s="44"/>
      <c r="O35" s="44"/>
      <c r="P35" s="44"/>
    </row>
    <row r="36" spans="1:16" x14ac:dyDescent="0.15">
      <c r="A36" s="44"/>
      <c r="B36" s="44"/>
      <c r="C36" s="40" t="s">
        <v>191</v>
      </c>
      <c r="D36" s="41" t="s">
        <v>144</v>
      </c>
      <c r="E36" s="40" t="s">
        <v>601</v>
      </c>
      <c r="F36" s="42" t="s">
        <v>341</v>
      </c>
      <c r="G36" s="40"/>
      <c r="H36" s="40"/>
      <c r="M36" s="44"/>
      <c r="N36" s="44"/>
      <c r="O36" s="44"/>
      <c r="P36" s="44"/>
    </row>
    <row r="37" spans="1:16" x14ac:dyDescent="0.15">
      <c r="A37" s="44"/>
      <c r="B37" s="44"/>
      <c r="C37" s="40" t="s">
        <v>192</v>
      </c>
      <c r="D37" s="41" t="s">
        <v>145</v>
      </c>
      <c r="E37" s="40" t="s">
        <v>860</v>
      </c>
      <c r="F37" s="42" t="s">
        <v>340</v>
      </c>
      <c r="G37" s="40"/>
      <c r="H37" s="40"/>
      <c r="M37" s="44"/>
      <c r="N37" s="44"/>
      <c r="O37" s="44"/>
      <c r="P37" s="44"/>
    </row>
    <row r="38" spans="1:16" x14ac:dyDescent="0.15">
      <c r="A38" s="44"/>
      <c r="B38" s="44"/>
      <c r="C38" s="40" t="s">
        <v>193</v>
      </c>
      <c r="D38" s="41" t="s">
        <v>146</v>
      </c>
      <c r="E38" s="40" t="s">
        <v>861</v>
      </c>
      <c r="F38" s="42" t="s">
        <v>339</v>
      </c>
      <c r="G38" s="40"/>
      <c r="H38" s="40"/>
      <c r="M38" s="44"/>
      <c r="N38" s="44"/>
      <c r="O38" s="44"/>
      <c r="P38" s="44"/>
    </row>
    <row r="39" spans="1:16" x14ac:dyDescent="0.15">
      <c r="A39" s="44"/>
      <c r="B39" s="44"/>
      <c r="C39" s="40" t="s">
        <v>194</v>
      </c>
      <c r="D39" s="41" t="s">
        <v>147</v>
      </c>
      <c r="E39" s="40" t="s">
        <v>862</v>
      </c>
      <c r="F39" s="42" t="s">
        <v>338</v>
      </c>
      <c r="G39" s="40"/>
      <c r="H39" s="40"/>
      <c r="M39" s="44"/>
      <c r="N39" s="44"/>
      <c r="O39" s="44"/>
      <c r="P39" s="44"/>
    </row>
    <row r="40" spans="1:16" x14ac:dyDescent="0.15">
      <c r="A40" s="44"/>
      <c r="B40" s="44"/>
      <c r="C40" s="40" t="s">
        <v>195</v>
      </c>
      <c r="D40" s="41" t="s">
        <v>148</v>
      </c>
      <c r="E40" s="40" t="s">
        <v>602</v>
      </c>
      <c r="F40" s="42" t="s">
        <v>337</v>
      </c>
      <c r="G40" s="40"/>
      <c r="H40" s="40"/>
      <c r="M40" s="44"/>
      <c r="N40" s="44"/>
      <c r="O40" s="44"/>
      <c r="P40" s="44"/>
    </row>
    <row r="41" spans="1:16" x14ac:dyDescent="0.15">
      <c r="A41" s="44"/>
      <c r="B41" s="44"/>
      <c r="C41" s="40" t="s">
        <v>196</v>
      </c>
      <c r="D41" s="41" t="s">
        <v>149</v>
      </c>
      <c r="E41" s="40" t="s">
        <v>603</v>
      </c>
      <c r="F41" s="42" t="s">
        <v>336</v>
      </c>
      <c r="G41" s="40"/>
      <c r="H41" s="40"/>
      <c r="M41" s="44"/>
      <c r="N41" s="44"/>
      <c r="O41" s="44"/>
      <c r="P41" s="44"/>
    </row>
    <row r="42" spans="1:16" x14ac:dyDescent="0.15">
      <c r="A42" s="44"/>
      <c r="B42" s="44"/>
      <c r="C42" s="40" t="s">
        <v>197</v>
      </c>
      <c r="D42" s="41" t="s">
        <v>150</v>
      </c>
      <c r="E42" s="40" t="s">
        <v>604</v>
      </c>
      <c r="F42" s="42" t="s">
        <v>335</v>
      </c>
      <c r="G42" s="40"/>
      <c r="H42" s="40"/>
      <c r="M42" s="44"/>
      <c r="N42" s="44"/>
      <c r="O42" s="44"/>
      <c r="P42" s="44"/>
    </row>
    <row r="43" spans="1:16" x14ac:dyDescent="0.15">
      <c r="A43" s="44"/>
      <c r="B43" s="44"/>
      <c r="C43" s="40" t="s">
        <v>198</v>
      </c>
      <c r="D43" s="41" t="s">
        <v>151</v>
      </c>
      <c r="E43" s="40" t="s">
        <v>605</v>
      </c>
      <c r="F43" s="42" t="s">
        <v>334</v>
      </c>
      <c r="G43" s="40"/>
      <c r="H43" s="40"/>
      <c r="M43" s="44"/>
      <c r="N43" s="44"/>
      <c r="O43" s="44"/>
      <c r="P43" s="44"/>
    </row>
    <row r="44" spans="1:16" x14ac:dyDescent="0.15">
      <c r="A44" s="44"/>
      <c r="B44" s="44"/>
      <c r="C44" s="40" t="s">
        <v>199</v>
      </c>
      <c r="D44" s="41" t="s">
        <v>152</v>
      </c>
      <c r="E44" s="40" t="s">
        <v>606</v>
      </c>
      <c r="F44" s="42" t="s">
        <v>333</v>
      </c>
      <c r="G44" s="40"/>
      <c r="H44" s="40"/>
      <c r="M44" s="44"/>
      <c r="N44" s="44"/>
      <c r="O44" s="44"/>
      <c r="P44" s="44"/>
    </row>
    <row r="45" spans="1:16" x14ac:dyDescent="0.15">
      <c r="A45" s="44"/>
      <c r="B45" s="44"/>
      <c r="C45" s="40" t="s">
        <v>200</v>
      </c>
      <c r="D45" s="41" t="s">
        <v>153</v>
      </c>
      <c r="E45" s="40" t="s">
        <v>863</v>
      </c>
      <c r="F45" s="42" t="s">
        <v>332</v>
      </c>
      <c r="G45" s="40"/>
      <c r="H45" s="40"/>
      <c r="M45" s="44"/>
      <c r="N45" s="44"/>
      <c r="O45" s="44"/>
      <c r="P45" s="44"/>
    </row>
    <row r="46" spans="1:16" x14ac:dyDescent="0.15">
      <c r="A46" s="44"/>
      <c r="B46" s="44"/>
      <c r="C46" s="40" t="s">
        <v>201</v>
      </c>
      <c r="D46" s="41" t="s">
        <v>154</v>
      </c>
      <c r="E46" s="40" t="s">
        <v>864</v>
      </c>
      <c r="F46" s="42" t="s">
        <v>331</v>
      </c>
      <c r="G46" s="40"/>
      <c r="H46" s="40"/>
      <c r="M46" s="44"/>
      <c r="N46" s="44"/>
      <c r="O46" s="44"/>
      <c r="P46" s="44"/>
    </row>
    <row r="47" spans="1:16" x14ac:dyDescent="0.15">
      <c r="A47" s="44"/>
      <c r="B47" s="44"/>
      <c r="C47" s="40" t="s">
        <v>202</v>
      </c>
      <c r="D47" s="41" t="s">
        <v>155</v>
      </c>
      <c r="E47" s="40" t="s">
        <v>607</v>
      </c>
      <c r="F47" s="42" t="s">
        <v>330</v>
      </c>
      <c r="G47" s="40"/>
      <c r="H47" s="40"/>
      <c r="M47" s="44"/>
      <c r="N47" s="44"/>
      <c r="O47" s="44"/>
      <c r="P47" s="44"/>
    </row>
    <row r="48" spans="1:16" x14ac:dyDescent="0.15">
      <c r="A48" s="44"/>
      <c r="B48" s="44"/>
      <c r="C48" s="40" t="s">
        <v>203</v>
      </c>
      <c r="D48" s="41" t="s">
        <v>156</v>
      </c>
      <c r="E48" s="40" t="s">
        <v>608</v>
      </c>
      <c r="F48" s="42" t="s">
        <v>329</v>
      </c>
      <c r="G48" s="40"/>
      <c r="H48" s="40"/>
      <c r="M48" s="44"/>
      <c r="N48" s="44"/>
      <c r="O48" s="44"/>
      <c r="P48" s="44"/>
    </row>
    <row r="49" spans="1:16" x14ac:dyDescent="0.15">
      <c r="A49" s="44"/>
      <c r="B49" s="44"/>
      <c r="C49" s="40" t="s">
        <v>205</v>
      </c>
      <c r="D49" s="41" t="s">
        <v>157</v>
      </c>
      <c r="E49" s="40" t="s">
        <v>609</v>
      </c>
      <c r="F49" s="42" t="s">
        <v>328</v>
      </c>
      <c r="G49" s="40"/>
      <c r="H49" s="40"/>
      <c r="M49" s="44"/>
      <c r="N49" s="44"/>
      <c r="O49" s="44"/>
      <c r="P49" s="44"/>
    </row>
    <row r="50" spans="1:16" x14ac:dyDescent="0.15">
      <c r="A50" s="44"/>
      <c r="B50" s="44"/>
      <c r="C50" s="44"/>
      <c r="D50" s="44"/>
      <c r="E50" s="40" t="s">
        <v>865</v>
      </c>
      <c r="F50" s="42" t="s">
        <v>327</v>
      </c>
      <c r="G50" s="40"/>
      <c r="H50" s="40"/>
      <c r="M50" s="44"/>
      <c r="N50" s="44"/>
      <c r="O50" s="44"/>
      <c r="P50" s="44"/>
    </row>
    <row r="51" spans="1:16" x14ac:dyDescent="0.15">
      <c r="A51" s="44"/>
      <c r="B51" s="44"/>
      <c r="C51" s="44"/>
      <c r="D51" s="44"/>
      <c r="E51" s="40" t="s">
        <v>866</v>
      </c>
      <c r="F51" s="42" t="s">
        <v>326</v>
      </c>
      <c r="G51" s="40"/>
      <c r="H51" s="40"/>
      <c r="M51" s="44"/>
      <c r="N51" s="44"/>
      <c r="O51" s="44"/>
      <c r="P51" s="44"/>
    </row>
    <row r="52" spans="1:16" x14ac:dyDescent="0.15">
      <c r="A52" s="44"/>
      <c r="B52" s="44"/>
      <c r="C52" s="44"/>
      <c r="D52" s="44"/>
      <c r="E52" s="40" t="s">
        <v>610</v>
      </c>
      <c r="F52" s="42" t="s">
        <v>325</v>
      </c>
      <c r="G52" s="40"/>
      <c r="H52" s="40"/>
      <c r="M52" s="44"/>
      <c r="N52" s="44"/>
      <c r="O52" s="44"/>
      <c r="P52" s="44"/>
    </row>
    <row r="53" spans="1:16" x14ac:dyDescent="0.15">
      <c r="A53" s="44"/>
      <c r="B53" s="44"/>
      <c r="C53" s="44"/>
      <c r="D53" s="44"/>
      <c r="E53" s="40" t="s">
        <v>611</v>
      </c>
      <c r="F53" s="42" t="s">
        <v>324</v>
      </c>
      <c r="G53" s="40"/>
      <c r="H53" s="40"/>
      <c r="M53" s="44"/>
      <c r="N53" s="44"/>
      <c r="O53" s="44"/>
      <c r="P53" s="44"/>
    </row>
    <row r="54" spans="1:16" x14ac:dyDescent="0.15">
      <c r="A54" s="44"/>
      <c r="B54" s="44"/>
      <c r="C54" s="44"/>
      <c r="D54" s="44"/>
      <c r="E54" s="40" t="s">
        <v>612</v>
      </c>
      <c r="F54" s="42" t="s">
        <v>323</v>
      </c>
      <c r="G54" s="40"/>
      <c r="H54" s="40"/>
      <c r="M54" s="44"/>
      <c r="N54" s="44"/>
      <c r="O54" s="44"/>
      <c r="P54" s="44"/>
    </row>
    <row r="55" spans="1:16" x14ac:dyDescent="0.15">
      <c r="A55" s="44"/>
      <c r="B55" s="44"/>
      <c r="C55" s="44"/>
      <c r="D55" s="44"/>
      <c r="E55" s="40" t="s">
        <v>867</v>
      </c>
      <c r="F55" s="42" t="s">
        <v>322</v>
      </c>
      <c r="G55" s="40"/>
      <c r="H55" s="40"/>
      <c r="M55" s="44"/>
      <c r="N55" s="44"/>
      <c r="O55" s="44"/>
      <c r="P55" s="44"/>
    </row>
    <row r="56" spans="1:16" x14ac:dyDescent="0.15">
      <c r="A56" s="44"/>
      <c r="B56" s="44"/>
      <c r="C56" s="44"/>
      <c r="D56" s="44"/>
      <c r="E56" s="40" t="s">
        <v>868</v>
      </c>
      <c r="F56" s="42" t="s">
        <v>321</v>
      </c>
      <c r="G56" s="40"/>
      <c r="H56" s="40"/>
      <c r="M56" s="44"/>
      <c r="N56" s="44"/>
      <c r="O56" s="44"/>
      <c r="P56" s="44"/>
    </row>
    <row r="57" spans="1:16" x14ac:dyDescent="0.15">
      <c r="A57" s="44"/>
      <c r="B57" s="44"/>
      <c r="C57" s="44"/>
      <c r="D57" s="44"/>
      <c r="E57" s="40" t="s">
        <v>613</v>
      </c>
      <c r="F57" s="42" t="s">
        <v>320</v>
      </c>
      <c r="G57" s="40"/>
      <c r="H57" s="40"/>
      <c r="M57" s="44"/>
      <c r="N57" s="44"/>
      <c r="O57" s="44"/>
      <c r="P57" s="44"/>
    </row>
    <row r="58" spans="1:16" x14ac:dyDescent="0.15">
      <c r="A58" s="44"/>
      <c r="B58" s="44"/>
      <c r="C58" s="44"/>
      <c r="D58" s="44"/>
      <c r="E58" s="40" t="s">
        <v>614</v>
      </c>
      <c r="F58" s="42" t="s">
        <v>319</v>
      </c>
      <c r="G58" s="40"/>
      <c r="H58" s="40"/>
      <c r="M58" s="44"/>
      <c r="N58" s="44"/>
      <c r="O58" s="44"/>
      <c r="P58" s="44"/>
    </row>
    <row r="59" spans="1:16" x14ac:dyDescent="0.15">
      <c r="A59" s="44"/>
      <c r="B59" s="44"/>
      <c r="C59" s="44"/>
      <c r="D59" s="44"/>
      <c r="E59" s="40" t="s">
        <v>615</v>
      </c>
      <c r="F59" s="42" t="s">
        <v>318</v>
      </c>
      <c r="G59" s="40"/>
      <c r="H59" s="40"/>
      <c r="M59" s="44"/>
      <c r="N59" s="44"/>
      <c r="O59" s="44"/>
      <c r="P59" s="44"/>
    </row>
    <row r="60" spans="1:16" x14ac:dyDescent="0.15">
      <c r="A60" s="44"/>
      <c r="B60" s="44"/>
      <c r="C60" s="44"/>
      <c r="D60" s="44"/>
      <c r="E60" s="40" t="s">
        <v>869</v>
      </c>
      <c r="F60" s="42" t="s">
        <v>317</v>
      </c>
      <c r="G60" s="40"/>
      <c r="H60" s="40"/>
      <c r="M60" s="44"/>
      <c r="N60" s="44"/>
      <c r="O60" s="44"/>
      <c r="P60" s="44"/>
    </row>
    <row r="61" spans="1:16" x14ac:dyDescent="0.15">
      <c r="A61" s="44"/>
      <c r="B61" s="44"/>
      <c r="C61" s="44"/>
      <c r="D61" s="44"/>
      <c r="E61" s="40" t="s">
        <v>870</v>
      </c>
      <c r="F61" s="42" t="s">
        <v>316</v>
      </c>
      <c r="G61" s="40"/>
      <c r="H61" s="40"/>
      <c r="M61" s="44"/>
      <c r="N61" s="44"/>
      <c r="O61" s="44"/>
      <c r="P61" s="44"/>
    </row>
    <row r="62" spans="1:16" x14ac:dyDescent="0.15">
      <c r="A62" s="44"/>
      <c r="B62" s="44"/>
      <c r="C62" s="44"/>
      <c r="D62" s="44"/>
      <c r="E62" s="40" t="s">
        <v>616</v>
      </c>
      <c r="F62" s="42" t="s">
        <v>315</v>
      </c>
      <c r="G62" s="40"/>
      <c r="H62" s="40"/>
      <c r="M62" s="44"/>
      <c r="N62" s="44"/>
      <c r="O62" s="44"/>
      <c r="P62" s="44"/>
    </row>
    <row r="63" spans="1:16" x14ac:dyDescent="0.15">
      <c r="A63" s="44"/>
      <c r="B63" s="44"/>
      <c r="C63" s="44"/>
      <c r="D63" s="44"/>
      <c r="E63" s="40" t="s">
        <v>617</v>
      </c>
      <c r="F63" s="42" t="s">
        <v>314</v>
      </c>
      <c r="G63" s="40"/>
      <c r="H63" s="40"/>
      <c r="M63" s="44"/>
      <c r="N63" s="44"/>
      <c r="O63" s="44"/>
      <c r="P63" s="44"/>
    </row>
    <row r="64" spans="1:16" x14ac:dyDescent="0.15">
      <c r="A64" s="44"/>
      <c r="B64" s="44"/>
      <c r="C64" s="44"/>
      <c r="D64" s="44"/>
      <c r="E64" s="40" t="s">
        <v>618</v>
      </c>
      <c r="F64" s="42" t="s">
        <v>313</v>
      </c>
      <c r="G64" s="40"/>
      <c r="H64" s="40"/>
      <c r="M64" s="44"/>
      <c r="N64" s="44"/>
      <c r="O64" s="44"/>
      <c r="P64" s="44"/>
    </row>
    <row r="65" spans="1:16" x14ac:dyDescent="0.15">
      <c r="A65" s="44"/>
      <c r="B65" s="44"/>
      <c r="C65" s="44"/>
      <c r="D65" s="44"/>
      <c r="E65" s="40" t="s">
        <v>619</v>
      </c>
      <c r="F65" s="42" t="s">
        <v>312</v>
      </c>
      <c r="G65" s="40"/>
      <c r="H65" s="40"/>
      <c r="M65" s="44"/>
      <c r="N65" s="44"/>
      <c r="O65" s="44"/>
      <c r="P65" s="44"/>
    </row>
    <row r="66" spans="1:16" x14ac:dyDescent="0.15">
      <c r="A66" s="44"/>
      <c r="B66" s="44"/>
      <c r="C66" s="44"/>
      <c r="D66" s="44"/>
      <c r="E66" s="40" t="s">
        <v>620</v>
      </c>
      <c r="F66" s="42" t="s">
        <v>311</v>
      </c>
      <c r="G66" s="40"/>
      <c r="H66" s="40"/>
      <c r="M66" s="44"/>
      <c r="N66" s="44"/>
      <c r="O66" s="44"/>
      <c r="P66" s="44"/>
    </row>
    <row r="67" spans="1:16" x14ac:dyDescent="0.15">
      <c r="A67" s="44"/>
      <c r="B67" s="44"/>
      <c r="C67" s="44"/>
      <c r="D67" s="44"/>
      <c r="E67" s="40" t="s">
        <v>621</v>
      </c>
      <c r="F67" s="42" t="s">
        <v>310</v>
      </c>
      <c r="G67" s="40"/>
      <c r="H67" s="40"/>
      <c r="M67" s="44"/>
      <c r="N67" s="44"/>
      <c r="O67" s="44"/>
      <c r="P67" s="44"/>
    </row>
    <row r="68" spans="1:16" x14ac:dyDescent="0.15">
      <c r="A68" s="44"/>
      <c r="B68" s="44"/>
      <c r="C68" s="44"/>
      <c r="D68" s="44"/>
      <c r="E68" s="40" t="s">
        <v>622</v>
      </c>
      <c r="F68" s="42" t="s">
        <v>309</v>
      </c>
      <c r="G68" s="40"/>
      <c r="H68" s="40"/>
      <c r="M68" s="44"/>
      <c r="N68" s="44"/>
      <c r="O68" s="44"/>
      <c r="P68" s="44"/>
    </row>
    <row r="69" spans="1:16" x14ac:dyDescent="0.15">
      <c r="A69" s="44"/>
      <c r="B69" s="44"/>
      <c r="C69" s="44"/>
      <c r="D69" s="44"/>
      <c r="E69" s="40" t="s">
        <v>623</v>
      </c>
      <c r="F69" s="42" t="s">
        <v>308</v>
      </c>
      <c r="G69" s="40"/>
      <c r="H69" s="40"/>
      <c r="M69" s="44"/>
      <c r="N69" s="44"/>
      <c r="O69" s="44"/>
      <c r="P69" s="44"/>
    </row>
    <row r="70" spans="1:16" x14ac:dyDescent="0.15">
      <c r="A70" s="44"/>
      <c r="B70" s="44"/>
      <c r="C70" s="44"/>
      <c r="D70" s="44"/>
      <c r="E70" s="40" t="s">
        <v>624</v>
      </c>
      <c r="F70" s="42" t="s">
        <v>307</v>
      </c>
      <c r="G70" s="40"/>
      <c r="H70" s="40"/>
      <c r="M70" s="44"/>
      <c r="N70" s="44"/>
      <c r="O70" s="44"/>
      <c r="P70" s="44"/>
    </row>
    <row r="71" spans="1:16" x14ac:dyDescent="0.15">
      <c r="A71" s="44"/>
      <c r="B71" s="44"/>
      <c r="C71" s="44"/>
      <c r="D71" s="44"/>
      <c r="E71" s="40" t="s">
        <v>871</v>
      </c>
      <c r="F71" s="42"/>
      <c r="G71" s="40"/>
      <c r="H71" s="40"/>
      <c r="M71" s="44"/>
      <c r="N71" s="44"/>
      <c r="O71" s="44"/>
      <c r="P71" s="44"/>
    </row>
    <row r="72" spans="1:16" x14ac:dyDescent="0.15">
      <c r="A72" s="44"/>
      <c r="B72" s="44"/>
      <c r="C72" s="44"/>
      <c r="D72" s="44"/>
      <c r="E72" s="40" t="s">
        <v>580</v>
      </c>
      <c r="F72" s="42" t="s">
        <v>846</v>
      </c>
      <c r="G72" s="40"/>
      <c r="H72" s="40" t="s">
        <v>375</v>
      </c>
      <c r="M72" s="44"/>
      <c r="N72" s="44"/>
      <c r="O72" s="44"/>
      <c r="P72" s="44"/>
    </row>
    <row r="73" spans="1:16" x14ac:dyDescent="0.15">
      <c r="A73" s="44"/>
      <c r="B73" s="44"/>
      <c r="C73" s="44"/>
      <c r="D73" s="44"/>
      <c r="E73" s="40" t="s">
        <v>872</v>
      </c>
      <c r="F73" s="42" t="s">
        <v>561</v>
      </c>
      <c r="G73" s="40"/>
      <c r="H73" s="40"/>
      <c r="M73" s="44"/>
      <c r="N73" s="44"/>
      <c r="O73" s="44"/>
      <c r="P73" s="44"/>
    </row>
    <row r="74" spans="1:16" x14ac:dyDescent="0.15">
      <c r="A74" s="44"/>
      <c r="B74" s="44"/>
      <c r="C74" s="44"/>
      <c r="D74" s="44"/>
      <c r="E74" s="40" t="s">
        <v>625</v>
      </c>
      <c r="F74" s="42" t="s">
        <v>560</v>
      </c>
      <c r="G74" s="40"/>
      <c r="H74" s="40"/>
      <c r="M74" s="44"/>
      <c r="N74" s="44"/>
      <c r="O74" s="44"/>
      <c r="P74" s="44"/>
    </row>
    <row r="75" spans="1:16" x14ac:dyDescent="0.15">
      <c r="A75" s="44"/>
      <c r="B75" s="44"/>
      <c r="C75" s="44"/>
      <c r="D75" s="44"/>
      <c r="E75" s="40" t="s">
        <v>626</v>
      </c>
      <c r="F75" s="42" t="s">
        <v>559</v>
      </c>
      <c r="G75" s="40"/>
      <c r="H75" s="40"/>
      <c r="M75" s="44"/>
      <c r="N75" s="44"/>
      <c r="O75" s="44"/>
      <c r="P75" s="44"/>
    </row>
    <row r="76" spans="1:16" x14ac:dyDescent="0.15">
      <c r="A76" s="44"/>
      <c r="B76" s="44"/>
      <c r="C76" s="44"/>
      <c r="D76" s="44"/>
      <c r="E76" s="40" t="s">
        <v>873</v>
      </c>
      <c r="F76" s="42" t="s">
        <v>558</v>
      </c>
      <c r="G76" s="40"/>
      <c r="H76" s="40"/>
      <c r="M76" s="44"/>
      <c r="N76" s="44"/>
      <c r="O76" s="44"/>
      <c r="P76" s="44"/>
    </row>
    <row r="77" spans="1:16" x14ac:dyDescent="0.15">
      <c r="A77" s="44"/>
      <c r="B77" s="44"/>
      <c r="C77" s="44"/>
      <c r="D77" s="44"/>
      <c r="E77" s="40" t="s">
        <v>874</v>
      </c>
      <c r="F77" s="42" t="s">
        <v>557</v>
      </c>
      <c r="G77" s="40"/>
      <c r="H77" s="40"/>
      <c r="M77" s="44"/>
      <c r="N77" s="44"/>
      <c r="O77" s="44"/>
      <c r="P77" s="44"/>
    </row>
    <row r="78" spans="1:16" x14ac:dyDescent="0.15">
      <c r="A78" s="44"/>
      <c r="B78" s="44"/>
      <c r="C78" s="44"/>
      <c r="D78" s="44"/>
      <c r="E78" s="40" t="s">
        <v>627</v>
      </c>
      <c r="F78" s="42" t="s">
        <v>556</v>
      </c>
      <c r="G78" s="40"/>
      <c r="H78" s="40"/>
      <c r="M78" s="44"/>
      <c r="N78" s="44"/>
      <c r="O78" s="44"/>
      <c r="P78" s="44"/>
    </row>
    <row r="79" spans="1:16" x14ac:dyDescent="0.15">
      <c r="A79" s="44"/>
      <c r="B79" s="44"/>
      <c r="C79" s="44"/>
      <c r="D79" s="44"/>
      <c r="E79" s="40" t="s">
        <v>628</v>
      </c>
      <c r="F79" s="42" t="s">
        <v>555</v>
      </c>
      <c r="G79" s="40"/>
      <c r="H79" s="40"/>
      <c r="M79" s="44"/>
      <c r="N79" s="44"/>
      <c r="O79" s="44"/>
      <c r="P79" s="44"/>
    </row>
    <row r="80" spans="1:16" x14ac:dyDescent="0.15">
      <c r="A80" s="44"/>
      <c r="B80" s="44"/>
      <c r="C80" s="44"/>
      <c r="D80" s="44"/>
      <c r="E80" s="40" t="s">
        <v>629</v>
      </c>
      <c r="F80" s="42" t="s">
        <v>554</v>
      </c>
      <c r="G80" s="40"/>
      <c r="H80" s="40"/>
      <c r="M80" s="44"/>
      <c r="N80" s="44"/>
      <c r="O80" s="44"/>
      <c r="P80" s="44"/>
    </row>
    <row r="81" spans="1:16" x14ac:dyDescent="0.15">
      <c r="A81" s="44"/>
      <c r="B81" s="44"/>
      <c r="C81" s="44"/>
      <c r="D81" s="44"/>
      <c r="E81" s="40" t="s">
        <v>630</v>
      </c>
      <c r="F81" s="42" t="s">
        <v>553</v>
      </c>
      <c r="G81" s="40"/>
      <c r="H81" s="40"/>
      <c r="M81" s="44"/>
      <c r="N81" s="44"/>
      <c r="O81" s="44"/>
      <c r="P81" s="44"/>
    </row>
    <row r="82" spans="1:16" x14ac:dyDescent="0.15">
      <c r="A82" s="44"/>
      <c r="B82" s="44"/>
      <c r="C82" s="44"/>
      <c r="D82" s="44"/>
      <c r="E82" s="40" t="s">
        <v>875</v>
      </c>
      <c r="F82" s="42" t="s">
        <v>552</v>
      </c>
      <c r="G82" s="40"/>
      <c r="H82" s="40"/>
      <c r="M82" s="44"/>
      <c r="N82" s="44"/>
      <c r="O82" s="44"/>
      <c r="P82" s="44"/>
    </row>
    <row r="83" spans="1:16" x14ac:dyDescent="0.15">
      <c r="A83" s="44"/>
      <c r="B83" s="44"/>
      <c r="C83" s="44"/>
      <c r="D83" s="44"/>
      <c r="E83" s="40" t="s">
        <v>876</v>
      </c>
      <c r="F83" s="42" t="s">
        <v>551</v>
      </c>
      <c r="G83" s="40"/>
      <c r="H83" s="40"/>
      <c r="M83" s="44"/>
      <c r="N83" s="44"/>
      <c r="O83" s="44"/>
      <c r="P83" s="44"/>
    </row>
    <row r="84" spans="1:16" x14ac:dyDescent="0.15">
      <c r="A84" s="44"/>
      <c r="B84" s="44"/>
      <c r="C84" s="44"/>
      <c r="D84" s="44"/>
      <c r="E84" s="40" t="s">
        <v>877</v>
      </c>
      <c r="F84" s="42" t="s">
        <v>550</v>
      </c>
      <c r="G84" s="40"/>
      <c r="H84" s="40"/>
      <c r="M84" s="44"/>
      <c r="N84" s="44"/>
      <c r="O84" s="44"/>
      <c r="P84" s="44"/>
    </row>
    <row r="85" spans="1:16" x14ac:dyDescent="0.15">
      <c r="A85" s="44"/>
      <c r="B85" s="44"/>
      <c r="C85" s="44"/>
      <c r="D85" s="44"/>
      <c r="E85" s="40" t="s">
        <v>878</v>
      </c>
      <c r="F85" s="42" t="s">
        <v>549</v>
      </c>
      <c r="G85" s="40"/>
      <c r="H85" s="40"/>
      <c r="M85" s="44"/>
      <c r="N85" s="44"/>
      <c r="O85" s="44"/>
      <c r="P85" s="44"/>
    </row>
    <row r="86" spans="1:16" x14ac:dyDescent="0.15">
      <c r="A86" s="44"/>
      <c r="B86" s="44"/>
      <c r="C86" s="44"/>
      <c r="D86" s="44"/>
      <c r="E86" s="40" t="s">
        <v>879</v>
      </c>
      <c r="F86" s="42" t="s">
        <v>548</v>
      </c>
      <c r="G86" s="40"/>
      <c r="H86" s="40"/>
      <c r="M86" s="44"/>
      <c r="N86" s="44"/>
      <c r="O86" s="44"/>
      <c r="P86" s="44"/>
    </row>
    <row r="87" spans="1:16" x14ac:dyDescent="0.15">
      <c r="A87" s="44"/>
      <c r="B87" s="44"/>
      <c r="C87" s="44"/>
      <c r="D87" s="44"/>
      <c r="E87" s="40" t="s">
        <v>631</v>
      </c>
      <c r="F87" s="42" t="s">
        <v>547</v>
      </c>
      <c r="G87" s="40"/>
      <c r="H87" s="40"/>
      <c r="M87" s="44"/>
      <c r="N87" s="44"/>
      <c r="O87" s="44"/>
      <c r="P87" s="44"/>
    </row>
    <row r="88" spans="1:16" x14ac:dyDescent="0.15">
      <c r="A88" s="44"/>
      <c r="B88" s="44"/>
      <c r="C88" s="44"/>
      <c r="D88" s="44"/>
      <c r="E88" s="40" t="s">
        <v>632</v>
      </c>
      <c r="F88" s="42" t="s">
        <v>546</v>
      </c>
      <c r="G88" s="40"/>
      <c r="H88" s="40"/>
      <c r="M88" s="44"/>
      <c r="N88" s="44"/>
      <c r="O88" s="44"/>
      <c r="P88" s="44"/>
    </row>
    <row r="89" spans="1:16" x14ac:dyDescent="0.15">
      <c r="A89" s="44"/>
      <c r="B89" s="44"/>
      <c r="C89" s="44"/>
      <c r="D89" s="44"/>
      <c r="E89" s="40" t="s">
        <v>880</v>
      </c>
      <c r="F89" s="42" t="s">
        <v>545</v>
      </c>
      <c r="G89" s="40"/>
      <c r="H89" s="40"/>
      <c r="M89" s="44"/>
      <c r="N89" s="44"/>
      <c r="O89" s="44"/>
      <c r="P89" s="44"/>
    </row>
    <row r="90" spans="1:16" x14ac:dyDescent="0.15">
      <c r="A90" s="44"/>
      <c r="B90" s="44"/>
      <c r="C90" s="44"/>
      <c r="D90" s="44"/>
      <c r="E90" s="40" t="s">
        <v>881</v>
      </c>
      <c r="F90" s="42" t="s">
        <v>544</v>
      </c>
      <c r="G90" s="40"/>
      <c r="H90" s="40"/>
      <c r="M90" s="44"/>
      <c r="N90" s="44"/>
      <c r="O90" s="44"/>
      <c r="P90" s="44"/>
    </row>
    <row r="91" spans="1:16" x14ac:dyDescent="0.15">
      <c r="A91" s="44"/>
      <c r="B91" s="44"/>
      <c r="C91" s="44"/>
      <c r="D91" s="44"/>
      <c r="E91" s="40" t="s">
        <v>882</v>
      </c>
      <c r="F91" s="42" t="s">
        <v>543</v>
      </c>
      <c r="G91" s="40"/>
      <c r="H91" s="40"/>
      <c r="M91" s="44"/>
      <c r="N91" s="44"/>
      <c r="O91" s="44"/>
      <c r="P91" s="44"/>
    </row>
    <row r="92" spans="1:16" x14ac:dyDescent="0.15">
      <c r="A92" s="44"/>
      <c r="B92" s="44"/>
      <c r="C92" s="44"/>
      <c r="D92" s="44"/>
      <c r="E92" s="40" t="s">
        <v>883</v>
      </c>
      <c r="F92" s="42" t="s">
        <v>542</v>
      </c>
      <c r="G92" s="40"/>
      <c r="H92" s="40"/>
      <c r="M92" s="44"/>
      <c r="N92" s="44"/>
      <c r="O92" s="44"/>
      <c r="P92" s="44"/>
    </row>
    <row r="93" spans="1:16" x14ac:dyDescent="0.15">
      <c r="A93" s="44"/>
      <c r="B93" s="44"/>
      <c r="C93" s="44"/>
      <c r="D93" s="44"/>
      <c r="E93" s="40" t="s">
        <v>885</v>
      </c>
      <c r="F93" s="42" t="s">
        <v>541</v>
      </c>
      <c r="G93" s="40"/>
      <c r="H93" s="40"/>
      <c r="M93" s="44"/>
      <c r="N93" s="44"/>
      <c r="O93" s="44"/>
      <c r="P93" s="44"/>
    </row>
    <row r="94" spans="1:16" x14ac:dyDescent="0.15">
      <c r="A94" s="44"/>
      <c r="B94" s="44"/>
      <c r="C94" s="44"/>
      <c r="D94" s="44"/>
      <c r="E94" s="40" t="s">
        <v>884</v>
      </c>
      <c r="F94" s="42"/>
      <c r="G94" s="40"/>
      <c r="H94" s="40"/>
      <c r="M94" s="44"/>
      <c r="N94" s="44"/>
      <c r="O94" s="44"/>
      <c r="P94" s="44"/>
    </row>
    <row r="95" spans="1:16" x14ac:dyDescent="0.15">
      <c r="A95" s="44"/>
      <c r="B95" s="44"/>
      <c r="C95" s="44"/>
      <c r="D95" s="44"/>
      <c r="E95" s="40" t="s">
        <v>886</v>
      </c>
      <c r="F95" s="42" t="s">
        <v>540</v>
      </c>
      <c r="G95" s="40"/>
      <c r="H95" s="40" t="s">
        <v>562</v>
      </c>
      <c r="M95" s="44"/>
      <c r="N95" s="44"/>
      <c r="O95" s="44"/>
      <c r="P95" s="44"/>
    </row>
    <row r="96" spans="1:16" x14ac:dyDescent="0.15">
      <c r="A96" s="44"/>
      <c r="B96" s="44"/>
      <c r="C96" s="44"/>
      <c r="D96" s="44"/>
      <c r="E96" s="40" t="s">
        <v>887</v>
      </c>
      <c r="F96" s="42" t="s">
        <v>539</v>
      </c>
      <c r="G96" s="40"/>
      <c r="H96" s="40"/>
      <c r="M96" s="44"/>
      <c r="N96" s="44"/>
      <c r="O96" s="44"/>
      <c r="P96" s="44"/>
    </row>
    <row r="97" spans="1:16" x14ac:dyDescent="0.15">
      <c r="A97" s="44"/>
      <c r="B97" s="44"/>
      <c r="C97" s="44"/>
      <c r="D97" s="44"/>
      <c r="E97" s="40" t="s">
        <v>633</v>
      </c>
      <c r="F97" s="42" t="s">
        <v>538</v>
      </c>
      <c r="G97" s="40"/>
      <c r="H97" s="40"/>
      <c r="M97" s="44"/>
      <c r="N97" s="44"/>
      <c r="O97" s="44"/>
      <c r="P97" s="44"/>
    </row>
    <row r="98" spans="1:16" x14ac:dyDescent="0.15">
      <c r="A98" s="44"/>
      <c r="B98" s="44"/>
      <c r="C98" s="44"/>
      <c r="D98" s="44"/>
      <c r="E98" s="40" t="s">
        <v>634</v>
      </c>
      <c r="F98" s="42" t="s">
        <v>537</v>
      </c>
      <c r="G98" s="40"/>
      <c r="H98" s="40"/>
      <c r="M98" s="44"/>
      <c r="N98" s="44"/>
      <c r="O98" s="44"/>
      <c r="P98" s="44"/>
    </row>
    <row r="99" spans="1:16" x14ac:dyDescent="0.15">
      <c r="A99" s="44"/>
      <c r="B99" s="44"/>
      <c r="C99" s="44"/>
      <c r="D99" s="44"/>
      <c r="E99" s="40" t="s">
        <v>635</v>
      </c>
      <c r="F99" s="42" t="s">
        <v>536</v>
      </c>
      <c r="G99" s="40"/>
      <c r="H99" s="40"/>
      <c r="M99" s="44"/>
      <c r="N99" s="44"/>
      <c r="O99" s="44"/>
      <c r="P99" s="44"/>
    </row>
    <row r="100" spans="1:16" x14ac:dyDescent="0.15">
      <c r="A100" s="44"/>
      <c r="B100" s="44"/>
      <c r="C100" s="44"/>
      <c r="D100" s="44"/>
      <c r="E100" s="40" t="s">
        <v>636</v>
      </c>
      <c r="F100" s="42" t="s">
        <v>535</v>
      </c>
      <c r="G100" s="40"/>
      <c r="H100" s="40"/>
      <c r="M100" s="44"/>
      <c r="N100" s="44"/>
      <c r="O100" s="44"/>
      <c r="P100" s="44"/>
    </row>
    <row r="101" spans="1:16" x14ac:dyDescent="0.15">
      <c r="A101" s="44"/>
      <c r="B101" s="44"/>
      <c r="C101" s="44"/>
      <c r="D101" s="44"/>
      <c r="E101" s="40" t="s">
        <v>637</v>
      </c>
      <c r="F101" s="42" t="s">
        <v>534</v>
      </c>
      <c r="G101" s="40"/>
      <c r="H101" s="40"/>
      <c r="M101" s="44"/>
      <c r="N101" s="44"/>
      <c r="O101" s="44"/>
      <c r="P101" s="44"/>
    </row>
    <row r="102" spans="1:16" x14ac:dyDescent="0.15">
      <c r="A102" s="44"/>
      <c r="B102" s="44"/>
      <c r="C102" s="44"/>
      <c r="D102" s="44"/>
      <c r="E102" s="40" t="s">
        <v>638</v>
      </c>
      <c r="F102" s="42" t="s">
        <v>533</v>
      </c>
      <c r="G102" s="40"/>
      <c r="H102" s="40"/>
      <c r="M102" s="44"/>
      <c r="N102" s="44"/>
      <c r="O102" s="44"/>
      <c r="P102" s="44"/>
    </row>
    <row r="103" spans="1:16" x14ac:dyDescent="0.15">
      <c r="A103" s="44"/>
      <c r="B103" s="44"/>
      <c r="C103" s="44"/>
      <c r="D103" s="44"/>
      <c r="E103" s="40" t="s">
        <v>639</v>
      </c>
      <c r="F103" s="42" t="s">
        <v>532</v>
      </c>
      <c r="G103" s="40"/>
      <c r="H103" s="40"/>
      <c r="M103" s="44"/>
      <c r="N103" s="44"/>
      <c r="O103" s="44"/>
      <c r="P103" s="44"/>
    </row>
    <row r="104" spans="1:16" x14ac:dyDescent="0.15">
      <c r="A104" s="44"/>
      <c r="B104" s="44"/>
      <c r="C104" s="44"/>
      <c r="D104" s="44"/>
      <c r="E104" s="40" t="s">
        <v>640</v>
      </c>
      <c r="F104" s="42" t="s">
        <v>531</v>
      </c>
      <c r="G104" s="40"/>
      <c r="H104" s="40"/>
      <c r="M104" s="44"/>
      <c r="N104" s="44"/>
      <c r="O104" s="44"/>
      <c r="P104" s="44"/>
    </row>
    <row r="105" spans="1:16" x14ac:dyDescent="0.15">
      <c r="A105" s="44"/>
      <c r="B105" s="44"/>
      <c r="C105" s="44"/>
      <c r="D105" s="44"/>
      <c r="E105" s="40" t="s">
        <v>641</v>
      </c>
      <c r="F105" s="42" t="s">
        <v>530</v>
      </c>
      <c r="G105" s="40"/>
      <c r="H105" s="40"/>
      <c r="M105" s="44"/>
      <c r="N105" s="44"/>
      <c r="O105" s="44"/>
      <c r="P105" s="44"/>
    </row>
    <row r="106" spans="1:16" x14ac:dyDescent="0.15">
      <c r="A106" s="44"/>
      <c r="B106" s="44"/>
      <c r="C106" s="44"/>
      <c r="D106" s="44"/>
      <c r="E106" s="40" t="s">
        <v>642</v>
      </c>
      <c r="F106" s="42" t="s">
        <v>529</v>
      </c>
      <c r="G106" s="40"/>
      <c r="H106" s="40"/>
      <c r="M106" s="44"/>
      <c r="N106" s="44"/>
      <c r="O106" s="44"/>
      <c r="P106" s="44"/>
    </row>
    <row r="107" spans="1:16" x14ac:dyDescent="0.15">
      <c r="A107" s="44"/>
      <c r="B107" s="44"/>
      <c r="C107" s="44"/>
      <c r="D107" s="44"/>
      <c r="E107" s="40" t="s">
        <v>643</v>
      </c>
      <c r="F107" s="42" t="s">
        <v>528</v>
      </c>
      <c r="G107" s="40"/>
      <c r="H107" s="40"/>
      <c r="M107" s="44"/>
      <c r="N107" s="44"/>
      <c r="O107" s="44"/>
      <c r="P107" s="44"/>
    </row>
    <row r="108" spans="1:16" x14ac:dyDescent="0.15">
      <c r="A108" s="44"/>
      <c r="B108" s="44"/>
      <c r="C108" s="44"/>
      <c r="D108" s="44"/>
      <c r="E108" s="40" t="s">
        <v>644</v>
      </c>
      <c r="F108" s="42" t="s">
        <v>527</v>
      </c>
      <c r="G108" s="40"/>
      <c r="H108" s="40"/>
      <c r="M108" s="44"/>
      <c r="N108" s="44"/>
      <c r="O108" s="44"/>
      <c r="P108" s="44"/>
    </row>
    <row r="109" spans="1:16" x14ac:dyDescent="0.15">
      <c r="A109" s="44"/>
      <c r="B109" s="44"/>
      <c r="C109" s="44"/>
      <c r="D109" s="44"/>
      <c r="E109" s="40" t="s">
        <v>645</v>
      </c>
      <c r="F109" s="42" t="s">
        <v>526</v>
      </c>
      <c r="G109" s="40"/>
      <c r="H109" s="40"/>
      <c r="M109" s="44"/>
      <c r="N109" s="44"/>
      <c r="O109" s="44"/>
      <c r="P109" s="44"/>
    </row>
    <row r="110" spans="1:16" x14ac:dyDescent="0.15">
      <c r="A110" s="44"/>
      <c r="B110" s="44"/>
      <c r="C110" s="44"/>
      <c r="D110" s="44"/>
      <c r="E110" s="40" t="s">
        <v>646</v>
      </c>
      <c r="F110" s="42" t="s">
        <v>525</v>
      </c>
      <c r="G110" s="40"/>
      <c r="H110" s="40"/>
      <c r="M110" s="44"/>
      <c r="N110" s="44"/>
      <c r="O110" s="44"/>
      <c r="P110" s="44"/>
    </row>
    <row r="111" spans="1:16" x14ac:dyDescent="0.15">
      <c r="A111" s="44"/>
      <c r="B111" s="44"/>
      <c r="C111" s="44"/>
      <c r="D111" s="44"/>
      <c r="E111" s="40" t="s">
        <v>647</v>
      </c>
      <c r="F111" s="42" t="s">
        <v>524</v>
      </c>
      <c r="G111" s="40"/>
      <c r="H111" s="40"/>
      <c r="M111" s="44"/>
      <c r="N111" s="44"/>
      <c r="O111" s="44"/>
      <c r="P111" s="44"/>
    </row>
    <row r="112" spans="1:16" x14ac:dyDescent="0.15">
      <c r="A112" s="44"/>
      <c r="B112" s="44"/>
      <c r="C112" s="44"/>
      <c r="D112" s="44"/>
      <c r="E112" s="40" t="s">
        <v>648</v>
      </c>
      <c r="F112" s="42" t="s">
        <v>523</v>
      </c>
      <c r="G112" s="40"/>
      <c r="H112" s="40"/>
      <c r="M112" s="44"/>
      <c r="N112" s="44"/>
      <c r="O112" s="44"/>
      <c r="P112" s="44"/>
    </row>
    <row r="113" spans="1:16" x14ac:dyDescent="0.15">
      <c r="A113" s="44"/>
      <c r="B113" s="44"/>
      <c r="C113" s="44"/>
      <c r="D113" s="44"/>
      <c r="E113" s="40" t="s">
        <v>649</v>
      </c>
      <c r="F113" s="42" t="s">
        <v>522</v>
      </c>
      <c r="G113" s="40"/>
      <c r="H113" s="40"/>
      <c r="M113" s="44"/>
      <c r="N113" s="44"/>
      <c r="O113" s="44"/>
      <c r="P113" s="44"/>
    </row>
    <row r="114" spans="1:16" x14ac:dyDescent="0.15">
      <c r="A114" s="44"/>
      <c r="B114" s="44"/>
      <c r="C114" s="44"/>
      <c r="D114" s="44"/>
      <c r="E114" s="40" t="s">
        <v>650</v>
      </c>
      <c r="F114" s="42" t="s">
        <v>521</v>
      </c>
      <c r="G114" s="40"/>
      <c r="H114" s="40"/>
      <c r="M114" s="44"/>
      <c r="N114" s="44"/>
      <c r="O114" s="44"/>
      <c r="P114" s="44"/>
    </row>
    <row r="115" spans="1:16" x14ac:dyDescent="0.15">
      <c r="A115" s="44"/>
      <c r="B115" s="44"/>
      <c r="C115" s="44"/>
      <c r="D115" s="44"/>
      <c r="E115" s="40" t="s">
        <v>888</v>
      </c>
      <c r="F115" s="42" t="s">
        <v>520</v>
      </c>
      <c r="G115" s="40"/>
      <c r="H115" s="40"/>
      <c r="M115" s="44"/>
      <c r="N115" s="44"/>
      <c r="O115" s="44"/>
      <c r="P115" s="44"/>
    </row>
    <row r="116" spans="1:16" x14ac:dyDescent="0.15">
      <c r="A116" s="44"/>
      <c r="B116" s="44"/>
      <c r="C116" s="44"/>
      <c r="D116" s="44"/>
      <c r="E116" s="40" t="s">
        <v>889</v>
      </c>
      <c r="F116" s="42" t="s">
        <v>519</v>
      </c>
      <c r="G116" s="40"/>
      <c r="H116" s="40"/>
      <c r="M116" s="44"/>
      <c r="N116" s="44"/>
      <c r="O116" s="44"/>
      <c r="P116" s="44"/>
    </row>
    <row r="117" spans="1:16" x14ac:dyDescent="0.15">
      <c r="A117" s="44"/>
      <c r="B117" s="44"/>
      <c r="C117" s="44"/>
      <c r="D117" s="44"/>
      <c r="E117" s="40" t="s">
        <v>651</v>
      </c>
      <c r="F117" s="42" t="s">
        <v>518</v>
      </c>
      <c r="G117" s="40"/>
      <c r="H117" s="40"/>
      <c r="M117" s="44"/>
      <c r="N117" s="44"/>
      <c r="O117" s="44"/>
      <c r="P117" s="44"/>
    </row>
    <row r="118" spans="1:16" x14ac:dyDescent="0.15">
      <c r="A118" s="44"/>
      <c r="B118" s="44"/>
      <c r="C118" s="44"/>
      <c r="D118" s="44"/>
      <c r="E118" s="40" t="s">
        <v>652</v>
      </c>
      <c r="F118" s="42" t="s">
        <v>517</v>
      </c>
      <c r="G118" s="40"/>
      <c r="H118" s="40"/>
      <c r="M118" s="44"/>
      <c r="N118" s="44"/>
      <c r="O118" s="44"/>
      <c r="P118" s="44"/>
    </row>
    <row r="119" spans="1:16" x14ac:dyDescent="0.15">
      <c r="A119" s="44"/>
      <c r="B119" s="44"/>
      <c r="C119" s="44"/>
      <c r="D119" s="44"/>
      <c r="E119" s="40" t="s">
        <v>653</v>
      </c>
      <c r="F119" s="42" t="s">
        <v>516</v>
      </c>
      <c r="G119" s="40"/>
      <c r="H119" s="40"/>
      <c r="M119" s="44"/>
      <c r="N119" s="44"/>
      <c r="O119" s="44"/>
      <c r="P119" s="44"/>
    </row>
    <row r="120" spans="1:16" x14ac:dyDescent="0.15">
      <c r="A120" s="44"/>
      <c r="B120" s="44"/>
      <c r="C120" s="44"/>
      <c r="D120" s="44"/>
      <c r="E120" s="40" t="s">
        <v>654</v>
      </c>
      <c r="F120" s="42" t="s">
        <v>515</v>
      </c>
      <c r="G120" s="40"/>
      <c r="H120" s="40"/>
      <c r="M120" s="44"/>
      <c r="N120" s="44"/>
      <c r="O120" s="44"/>
      <c r="P120" s="44"/>
    </row>
    <row r="121" spans="1:16" x14ac:dyDescent="0.15">
      <c r="A121" s="44"/>
      <c r="B121" s="44"/>
      <c r="C121" s="44"/>
      <c r="D121" s="44"/>
      <c r="E121" s="40" t="s">
        <v>655</v>
      </c>
      <c r="F121" s="42" t="s">
        <v>514</v>
      </c>
      <c r="G121" s="40"/>
      <c r="H121" s="40"/>
      <c r="M121" s="44"/>
      <c r="N121" s="44"/>
      <c r="O121" s="44"/>
      <c r="P121" s="44"/>
    </row>
    <row r="122" spans="1:16" x14ac:dyDescent="0.15">
      <c r="A122" s="44"/>
      <c r="B122" s="44"/>
      <c r="C122" s="44"/>
      <c r="D122" s="44"/>
      <c r="E122" s="40" t="s">
        <v>656</v>
      </c>
      <c r="F122" s="42" t="s">
        <v>513</v>
      </c>
      <c r="G122" s="40"/>
      <c r="H122" s="40"/>
      <c r="M122" s="44"/>
      <c r="N122" s="44"/>
      <c r="O122" s="44"/>
      <c r="P122" s="44"/>
    </row>
    <row r="123" spans="1:16" x14ac:dyDescent="0.15">
      <c r="A123" s="44"/>
      <c r="B123" s="44"/>
      <c r="C123" s="44"/>
      <c r="D123" s="44"/>
      <c r="E123" s="40" t="s">
        <v>657</v>
      </c>
      <c r="F123" s="42" t="s">
        <v>512</v>
      </c>
      <c r="G123" s="40"/>
      <c r="H123" s="40"/>
      <c r="M123" s="44"/>
      <c r="N123" s="44"/>
      <c r="O123" s="44"/>
      <c r="P123" s="44"/>
    </row>
    <row r="124" spans="1:16" x14ac:dyDescent="0.15">
      <c r="A124" s="44"/>
      <c r="B124" s="44"/>
      <c r="C124" s="44"/>
      <c r="D124" s="44"/>
      <c r="E124" s="40" t="s">
        <v>658</v>
      </c>
      <c r="F124" s="42" t="s">
        <v>511</v>
      </c>
      <c r="G124" s="40"/>
      <c r="H124" s="40"/>
      <c r="M124" s="44"/>
      <c r="N124" s="44"/>
      <c r="O124" s="44"/>
      <c r="P124" s="44"/>
    </row>
    <row r="125" spans="1:16" x14ac:dyDescent="0.15">
      <c r="A125" s="44"/>
      <c r="B125" s="44"/>
      <c r="C125" s="44"/>
      <c r="D125" s="44"/>
      <c r="E125" s="40" t="s">
        <v>659</v>
      </c>
      <c r="F125" s="42" t="s">
        <v>510</v>
      </c>
      <c r="G125" s="40"/>
      <c r="H125" s="40"/>
      <c r="M125" s="44"/>
      <c r="N125" s="44"/>
      <c r="O125" s="44"/>
      <c r="P125" s="44"/>
    </row>
    <row r="126" spans="1:16" x14ac:dyDescent="0.15">
      <c r="A126" s="44"/>
      <c r="B126" s="44"/>
      <c r="C126" s="44"/>
      <c r="D126" s="44"/>
      <c r="E126" s="40" t="s">
        <v>660</v>
      </c>
      <c r="F126" s="42" t="s">
        <v>509</v>
      </c>
      <c r="G126" s="40"/>
      <c r="H126" s="40"/>
      <c r="M126" s="44"/>
      <c r="N126" s="44"/>
      <c r="O126" s="44"/>
      <c r="P126" s="44"/>
    </row>
    <row r="127" spans="1:16" x14ac:dyDescent="0.15">
      <c r="A127" s="44"/>
      <c r="B127" s="44"/>
      <c r="C127" s="44"/>
      <c r="D127" s="44"/>
      <c r="E127" s="40" t="s">
        <v>661</v>
      </c>
      <c r="F127" s="42" t="s">
        <v>508</v>
      </c>
      <c r="G127" s="40"/>
      <c r="H127" s="40"/>
      <c r="M127" s="44"/>
      <c r="N127" s="44"/>
      <c r="O127" s="44"/>
      <c r="P127" s="44"/>
    </row>
    <row r="128" spans="1:16" x14ac:dyDescent="0.15">
      <c r="A128" s="44"/>
      <c r="B128" s="44"/>
      <c r="C128" s="44"/>
      <c r="D128" s="44"/>
      <c r="E128" s="40" t="s">
        <v>662</v>
      </c>
      <c r="F128" s="42" t="s">
        <v>507</v>
      </c>
      <c r="G128" s="40"/>
      <c r="H128" s="40"/>
      <c r="M128" s="44"/>
      <c r="N128" s="44"/>
      <c r="O128" s="44"/>
      <c r="P128" s="44"/>
    </row>
    <row r="129" spans="1:16" x14ac:dyDescent="0.15">
      <c r="A129" s="44"/>
      <c r="B129" s="44"/>
      <c r="C129" s="44"/>
      <c r="D129" s="44"/>
      <c r="E129" s="40" t="s">
        <v>663</v>
      </c>
      <c r="F129" s="42" t="s">
        <v>506</v>
      </c>
      <c r="G129" s="40"/>
      <c r="H129" s="40"/>
      <c r="M129" s="44"/>
      <c r="N129" s="44"/>
      <c r="O129" s="44"/>
      <c r="P129" s="44"/>
    </row>
    <row r="130" spans="1:16" x14ac:dyDescent="0.15">
      <c r="A130" s="44"/>
      <c r="B130" s="44"/>
      <c r="C130" s="44"/>
      <c r="D130" s="44"/>
      <c r="E130" s="40" t="s">
        <v>664</v>
      </c>
      <c r="F130" s="42" t="s">
        <v>505</v>
      </c>
      <c r="G130" s="40"/>
      <c r="H130" s="40"/>
      <c r="M130" s="44"/>
      <c r="N130" s="44"/>
      <c r="O130" s="44"/>
      <c r="P130" s="44"/>
    </row>
    <row r="131" spans="1:16" x14ac:dyDescent="0.15">
      <c r="A131" s="44"/>
      <c r="B131" s="44"/>
      <c r="C131" s="44"/>
      <c r="D131" s="44"/>
      <c r="E131" s="40" t="s">
        <v>665</v>
      </c>
      <c r="F131" s="42" t="s">
        <v>504</v>
      </c>
      <c r="G131" s="40"/>
      <c r="H131" s="40"/>
      <c r="M131" s="44"/>
      <c r="N131" s="44"/>
      <c r="O131" s="44"/>
      <c r="P131" s="44"/>
    </row>
    <row r="132" spans="1:16" x14ac:dyDescent="0.15">
      <c r="A132" s="44"/>
      <c r="B132" s="44"/>
      <c r="C132" s="44"/>
      <c r="D132" s="44"/>
      <c r="E132" s="40" t="s">
        <v>666</v>
      </c>
      <c r="F132" s="42" t="s">
        <v>503</v>
      </c>
      <c r="G132" s="40"/>
      <c r="H132" s="40"/>
      <c r="M132" s="44"/>
      <c r="N132" s="44"/>
      <c r="O132" s="44"/>
      <c r="P132" s="44"/>
    </row>
    <row r="133" spans="1:16" x14ac:dyDescent="0.15">
      <c r="A133" s="44"/>
      <c r="B133" s="44"/>
      <c r="C133" s="44"/>
      <c r="D133" s="44"/>
      <c r="E133" s="40" t="s">
        <v>667</v>
      </c>
      <c r="F133" s="42" t="s">
        <v>502</v>
      </c>
      <c r="G133" s="40"/>
      <c r="H133" s="40"/>
      <c r="M133" s="44"/>
      <c r="N133" s="44"/>
      <c r="O133" s="44"/>
      <c r="P133" s="44"/>
    </row>
    <row r="134" spans="1:16" x14ac:dyDescent="0.15">
      <c r="A134" s="44"/>
      <c r="B134" s="44"/>
      <c r="C134" s="44"/>
      <c r="D134" s="44"/>
      <c r="E134" s="40" t="s">
        <v>668</v>
      </c>
      <c r="F134" s="42" t="s">
        <v>501</v>
      </c>
      <c r="G134" s="40"/>
      <c r="H134" s="40"/>
      <c r="M134" s="44"/>
      <c r="N134" s="44"/>
      <c r="O134" s="44"/>
      <c r="P134" s="44"/>
    </row>
    <row r="135" spans="1:16" x14ac:dyDescent="0.15">
      <c r="A135" s="44"/>
      <c r="B135" s="44"/>
      <c r="C135" s="44"/>
      <c r="D135" s="44"/>
      <c r="E135" s="40" t="s">
        <v>669</v>
      </c>
      <c r="F135" s="42" t="s">
        <v>500</v>
      </c>
      <c r="G135" s="40"/>
      <c r="H135" s="40"/>
      <c r="M135" s="44"/>
      <c r="N135" s="44"/>
      <c r="O135" s="44"/>
      <c r="P135" s="44"/>
    </row>
    <row r="136" spans="1:16" x14ac:dyDescent="0.15">
      <c r="A136" s="44"/>
      <c r="B136" s="44"/>
      <c r="C136" s="44"/>
      <c r="D136" s="44"/>
      <c r="E136" s="40" t="s">
        <v>670</v>
      </c>
      <c r="F136" s="42" t="s">
        <v>499</v>
      </c>
      <c r="G136" s="40"/>
      <c r="H136" s="40"/>
      <c r="M136" s="44"/>
      <c r="N136" s="44"/>
      <c r="O136" s="44"/>
      <c r="P136" s="44"/>
    </row>
    <row r="137" spans="1:16" x14ac:dyDescent="0.15">
      <c r="A137" s="44"/>
      <c r="B137" s="44"/>
      <c r="C137" s="44"/>
      <c r="D137" s="44"/>
      <c r="E137" s="40" t="s">
        <v>671</v>
      </c>
      <c r="F137" s="42" t="s">
        <v>498</v>
      </c>
      <c r="G137" s="40"/>
      <c r="H137" s="40"/>
      <c r="M137" s="44"/>
      <c r="N137" s="44"/>
      <c r="O137" s="44"/>
      <c r="P137" s="44"/>
    </row>
    <row r="138" spans="1:16" x14ac:dyDescent="0.15">
      <c r="A138" s="44"/>
      <c r="B138" s="44"/>
      <c r="C138" s="44"/>
      <c r="D138" s="44"/>
      <c r="E138" s="40" t="s">
        <v>672</v>
      </c>
      <c r="F138" s="42" t="s">
        <v>497</v>
      </c>
      <c r="G138" s="40"/>
      <c r="H138" s="40"/>
      <c r="M138" s="44"/>
      <c r="N138" s="44"/>
      <c r="O138" s="44"/>
      <c r="P138" s="44"/>
    </row>
    <row r="139" spans="1:16" x14ac:dyDescent="0.15">
      <c r="A139" s="44"/>
      <c r="B139" s="44"/>
      <c r="C139" s="44"/>
      <c r="D139" s="44"/>
      <c r="E139" s="40" t="s">
        <v>673</v>
      </c>
      <c r="F139" s="42" t="s">
        <v>496</v>
      </c>
      <c r="G139" s="40"/>
      <c r="H139" s="40"/>
      <c r="M139" s="44"/>
      <c r="N139" s="44"/>
      <c r="O139" s="44"/>
      <c r="P139" s="44"/>
    </row>
    <row r="140" spans="1:16" x14ac:dyDescent="0.15">
      <c r="A140" s="44"/>
      <c r="B140" s="44"/>
      <c r="C140" s="44"/>
      <c r="D140" s="44"/>
      <c r="E140" s="40" t="s">
        <v>674</v>
      </c>
      <c r="F140" s="42" t="s">
        <v>495</v>
      </c>
      <c r="G140" s="40"/>
      <c r="H140" s="40"/>
      <c r="M140" s="44"/>
      <c r="N140" s="44"/>
      <c r="O140" s="44"/>
      <c r="P140" s="44"/>
    </row>
    <row r="141" spans="1:16" x14ac:dyDescent="0.15">
      <c r="A141" s="44"/>
      <c r="B141" s="44"/>
      <c r="C141" s="44"/>
      <c r="D141" s="44"/>
      <c r="E141" s="40" t="s">
        <v>675</v>
      </c>
      <c r="F141" s="42" t="s">
        <v>494</v>
      </c>
      <c r="G141" s="40"/>
      <c r="H141" s="40"/>
      <c r="M141" s="44"/>
      <c r="N141" s="44"/>
      <c r="O141" s="44"/>
      <c r="P141" s="44"/>
    </row>
    <row r="142" spans="1:16" x14ac:dyDescent="0.15">
      <c r="A142" s="44"/>
      <c r="B142" s="44"/>
      <c r="C142" s="44"/>
      <c r="D142" s="44"/>
      <c r="E142" s="40" t="s">
        <v>676</v>
      </c>
      <c r="F142" s="42" t="s">
        <v>493</v>
      </c>
      <c r="G142" s="40"/>
      <c r="H142" s="40"/>
      <c r="M142" s="44"/>
      <c r="N142" s="44"/>
      <c r="O142" s="44"/>
      <c r="P142" s="44"/>
    </row>
    <row r="143" spans="1:16" x14ac:dyDescent="0.15">
      <c r="A143" s="44"/>
      <c r="B143" s="44"/>
      <c r="C143" s="44"/>
      <c r="D143" s="44"/>
      <c r="E143" s="40" t="s">
        <v>677</v>
      </c>
      <c r="F143" s="42" t="s">
        <v>492</v>
      </c>
      <c r="G143" s="40"/>
      <c r="H143" s="40"/>
      <c r="M143" s="44"/>
      <c r="N143" s="44"/>
      <c r="O143" s="44"/>
      <c r="P143" s="44"/>
    </row>
    <row r="144" spans="1:16" x14ac:dyDescent="0.15">
      <c r="A144" s="44"/>
      <c r="B144" s="44"/>
      <c r="C144" s="44"/>
      <c r="D144" s="44"/>
      <c r="E144" s="40" t="s">
        <v>678</v>
      </c>
      <c r="F144" s="42" t="s">
        <v>491</v>
      </c>
      <c r="G144" s="40"/>
      <c r="H144" s="40"/>
      <c r="M144" s="44"/>
      <c r="N144" s="44"/>
      <c r="O144" s="44"/>
      <c r="P144" s="44"/>
    </row>
    <row r="145" spans="1:16" x14ac:dyDescent="0.15">
      <c r="A145" s="44"/>
      <c r="B145" s="44"/>
      <c r="C145" s="44"/>
      <c r="D145" s="44"/>
      <c r="E145" s="40" t="s">
        <v>679</v>
      </c>
      <c r="F145" s="42" t="s">
        <v>490</v>
      </c>
      <c r="G145" s="40"/>
      <c r="H145" s="40"/>
      <c r="M145" s="44"/>
      <c r="N145" s="44"/>
      <c r="O145" s="44"/>
      <c r="P145" s="44"/>
    </row>
    <row r="146" spans="1:16" x14ac:dyDescent="0.15">
      <c r="A146" s="44"/>
      <c r="B146" s="44"/>
      <c r="C146" s="44"/>
      <c r="D146" s="44"/>
      <c r="E146" s="40" t="s">
        <v>680</v>
      </c>
      <c r="F146" s="42" t="s">
        <v>489</v>
      </c>
      <c r="G146" s="40"/>
      <c r="H146" s="40"/>
      <c r="M146" s="44"/>
      <c r="N146" s="44"/>
      <c r="O146" s="44"/>
      <c r="P146" s="44"/>
    </row>
    <row r="147" spans="1:16" x14ac:dyDescent="0.15">
      <c r="A147" s="44"/>
      <c r="B147" s="44"/>
      <c r="C147" s="44"/>
      <c r="D147" s="44"/>
      <c r="E147" s="40" t="s">
        <v>681</v>
      </c>
      <c r="F147" s="42" t="s">
        <v>488</v>
      </c>
      <c r="G147" s="40"/>
      <c r="H147" s="40"/>
      <c r="M147" s="44"/>
      <c r="N147" s="44"/>
      <c r="O147" s="44"/>
      <c r="P147" s="44"/>
    </row>
    <row r="148" spans="1:16" x14ac:dyDescent="0.15">
      <c r="A148" s="44"/>
      <c r="B148" s="44"/>
      <c r="C148" s="44"/>
      <c r="D148" s="44"/>
      <c r="E148" s="40" t="s">
        <v>682</v>
      </c>
      <c r="F148" s="42" t="s">
        <v>487</v>
      </c>
      <c r="G148" s="40"/>
      <c r="H148" s="40"/>
      <c r="M148" s="44"/>
      <c r="N148" s="44"/>
      <c r="O148" s="44"/>
      <c r="P148" s="44"/>
    </row>
    <row r="149" spans="1:16" x14ac:dyDescent="0.15">
      <c r="A149" s="44"/>
      <c r="B149" s="44"/>
      <c r="C149" s="44"/>
      <c r="D149" s="44"/>
      <c r="E149" s="40" t="s">
        <v>683</v>
      </c>
      <c r="F149" s="42" t="s">
        <v>486</v>
      </c>
      <c r="G149" s="40"/>
      <c r="H149" s="40"/>
      <c r="M149" s="44"/>
      <c r="N149" s="44"/>
      <c r="O149" s="44"/>
      <c r="P149" s="44"/>
    </row>
    <row r="150" spans="1:16" x14ac:dyDescent="0.15">
      <c r="A150" s="44"/>
      <c r="B150" s="44"/>
      <c r="C150" s="44"/>
      <c r="D150" s="44"/>
      <c r="E150" s="40" t="s">
        <v>684</v>
      </c>
      <c r="F150" s="42" t="s">
        <v>1097</v>
      </c>
      <c r="G150" s="40"/>
      <c r="H150" s="40"/>
      <c r="M150" s="44"/>
      <c r="N150" s="44"/>
      <c r="O150" s="44"/>
      <c r="P150" s="44"/>
    </row>
    <row r="151" spans="1:16" x14ac:dyDescent="0.15">
      <c r="A151" s="44"/>
      <c r="B151" s="44"/>
      <c r="C151" s="44"/>
      <c r="D151" s="44"/>
      <c r="E151" s="40" t="s">
        <v>685</v>
      </c>
      <c r="F151" s="42" t="s">
        <v>485</v>
      </c>
      <c r="G151" s="40"/>
      <c r="H151" s="40"/>
      <c r="M151" s="44"/>
      <c r="N151" s="44"/>
      <c r="O151" s="44"/>
      <c r="P151" s="44"/>
    </row>
    <row r="152" spans="1:16" x14ac:dyDescent="0.15">
      <c r="A152" s="44"/>
      <c r="B152" s="44"/>
      <c r="C152" s="44"/>
      <c r="D152" s="44"/>
      <c r="E152" s="40" t="s">
        <v>686</v>
      </c>
      <c r="F152" s="42" t="s">
        <v>1098</v>
      </c>
      <c r="G152" s="40"/>
      <c r="H152" s="40"/>
      <c r="M152" s="44"/>
      <c r="N152" s="44"/>
      <c r="O152" s="44"/>
      <c r="P152" s="44"/>
    </row>
    <row r="153" spans="1:16" x14ac:dyDescent="0.15">
      <c r="A153" s="44"/>
      <c r="B153" s="44"/>
      <c r="C153" s="44"/>
      <c r="D153" s="44"/>
      <c r="E153" s="40" t="s">
        <v>687</v>
      </c>
      <c r="F153" s="42" t="s">
        <v>484</v>
      </c>
      <c r="G153" s="40"/>
      <c r="H153" s="40"/>
      <c r="M153" s="44"/>
      <c r="N153" s="44"/>
      <c r="O153" s="44"/>
      <c r="P153" s="44"/>
    </row>
    <row r="154" spans="1:16" x14ac:dyDescent="0.15">
      <c r="A154" s="44"/>
      <c r="B154" s="44"/>
      <c r="C154" s="44"/>
      <c r="D154" s="44"/>
      <c r="E154" s="40" t="s">
        <v>688</v>
      </c>
      <c r="F154" s="42" t="s">
        <v>483</v>
      </c>
      <c r="G154" s="40"/>
      <c r="H154" s="40"/>
      <c r="M154" s="44"/>
      <c r="N154" s="44"/>
      <c r="O154" s="44"/>
      <c r="P154" s="44"/>
    </row>
    <row r="155" spans="1:16" x14ac:dyDescent="0.15">
      <c r="A155" s="44"/>
      <c r="B155" s="44"/>
      <c r="C155" s="44"/>
      <c r="D155" s="44"/>
      <c r="E155" s="40" t="s">
        <v>689</v>
      </c>
      <c r="F155" s="42" t="s">
        <v>482</v>
      </c>
      <c r="G155" s="40"/>
      <c r="H155" s="40"/>
      <c r="M155" s="44"/>
      <c r="N155" s="44"/>
      <c r="O155" s="44"/>
      <c r="P155" s="44"/>
    </row>
    <row r="156" spans="1:16" x14ac:dyDescent="0.15">
      <c r="A156" s="44"/>
      <c r="B156" s="44"/>
      <c r="C156" s="44"/>
      <c r="D156" s="44"/>
      <c r="E156" s="40" t="s">
        <v>690</v>
      </c>
      <c r="F156" s="42" t="s">
        <v>481</v>
      </c>
      <c r="G156" s="40"/>
      <c r="H156" s="40"/>
      <c r="M156" s="44"/>
      <c r="N156" s="44"/>
      <c r="O156" s="44"/>
      <c r="P156" s="44"/>
    </row>
    <row r="157" spans="1:16" x14ac:dyDescent="0.15">
      <c r="A157" s="44"/>
      <c r="B157" s="44"/>
      <c r="C157" s="44"/>
      <c r="D157" s="44"/>
      <c r="E157" s="40" t="s">
        <v>691</v>
      </c>
      <c r="F157" s="42" t="s">
        <v>480</v>
      </c>
      <c r="G157" s="40"/>
      <c r="H157" s="40"/>
      <c r="M157" s="44"/>
      <c r="N157" s="44"/>
      <c r="O157" s="44"/>
      <c r="P157" s="44"/>
    </row>
    <row r="158" spans="1:16" x14ac:dyDescent="0.15">
      <c r="A158" s="44"/>
      <c r="B158" s="44"/>
      <c r="C158" s="44"/>
      <c r="D158" s="44"/>
      <c r="E158" s="40" t="s">
        <v>692</v>
      </c>
      <c r="F158" s="42" t="s">
        <v>479</v>
      </c>
      <c r="G158" s="40"/>
      <c r="H158" s="40"/>
      <c r="M158" s="44"/>
      <c r="N158" s="44"/>
      <c r="O158" s="44"/>
      <c r="P158" s="44"/>
    </row>
    <row r="159" spans="1:16" x14ac:dyDescent="0.15">
      <c r="A159" s="44"/>
      <c r="B159" s="44"/>
      <c r="C159" s="44"/>
      <c r="D159" s="44"/>
      <c r="E159" s="40" t="s">
        <v>693</v>
      </c>
      <c r="F159" s="42" t="s">
        <v>478</v>
      </c>
      <c r="G159" s="40"/>
      <c r="H159" s="40"/>
      <c r="M159" s="44"/>
      <c r="N159" s="44"/>
      <c r="O159" s="44"/>
      <c r="P159" s="44"/>
    </row>
    <row r="160" spans="1:16" x14ac:dyDescent="0.15">
      <c r="A160" s="44"/>
      <c r="B160" s="44"/>
      <c r="C160" s="44"/>
      <c r="D160" s="44"/>
      <c r="E160" s="40" t="s">
        <v>694</v>
      </c>
      <c r="F160" s="42" t="s">
        <v>477</v>
      </c>
      <c r="G160" s="40"/>
      <c r="H160" s="40"/>
      <c r="M160" s="44"/>
      <c r="N160" s="44"/>
      <c r="O160" s="44"/>
      <c r="P160" s="44"/>
    </row>
    <row r="161" spans="1:16" x14ac:dyDescent="0.15">
      <c r="A161" s="44"/>
      <c r="B161" s="44"/>
      <c r="C161" s="44"/>
      <c r="D161" s="44"/>
      <c r="E161" s="40" t="s">
        <v>695</v>
      </c>
      <c r="F161" s="42" t="s">
        <v>476</v>
      </c>
      <c r="G161" s="40"/>
      <c r="H161" s="40"/>
      <c r="M161" s="44"/>
      <c r="N161" s="44"/>
      <c r="O161" s="44"/>
      <c r="P161" s="44"/>
    </row>
    <row r="162" spans="1:16" x14ac:dyDescent="0.15">
      <c r="A162" s="44"/>
      <c r="B162" s="44"/>
      <c r="C162" s="44"/>
      <c r="D162" s="44"/>
      <c r="E162" s="40" t="s">
        <v>696</v>
      </c>
      <c r="F162" s="42" t="s">
        <v>475</v>
      </c>
      <c r="G162" s="40"/>
      <c r="H162" s="40"/>
      <c r="M162" s="44"/>
      <c r="N162" s="44"/>
      <c r="O162" s="44"/>
      <c r="P162" s="44"/>
    </row>
    <row r="163" spans="1:16" x14ac:dyDescent="0.15">
      <c r="A163" s="44"/>
      <c r="B163" s="44"/>
      <c r="C163" s="44"/>
      <c r="D163" s="44"/>
      <c r="E163" s="40" t="s">
        <v>697</v>
      </c>
      <c r="F163" s="42" t="s">
        <v>474</v>
      </c>
      <c r="G163" s="40"/>
      <c r="H163" s="40"/>
      <c r="M163" s="44"/>
      <c r="N163" s="44"/>
      <c r="O163" s="44"/>
      <c r="P163" s="44"/>
    </row>
    <row r="164" spans="1:16" x14ac:dyDescent="0.15">
      <c r="A164" s="44"/>
      <c r="B164" s="44"/>
      <c r="C164" s="44"/>
      <c r="D164" s="44"/>
      <c r="E164" s="40" t="s">
        <v>698</v>
      </c>
      <c r="F164" s="42" t="s">
        <v>473</v>
      </c>
      <c r="G164" s="40"/>
      <c r="H164" s="40"/>
      <c r="M164" s="44"/>
      <c r="N164" s="44"/>
      <c r="O164" s="44"/>
      <c r="P164" s="44"/>
    </row>
    <row r="165" spans="1:16" x14ac:dyDescent="0.15">
      <c r="A165" s="44"/>
      <c r="B165" s="44"/>
      <c r="C165" s="44"/>
      <c r="D165" s="44"/>
      <c r="E165" s="40" t="s">
        <v>1003</v>
      </c>
      <c r="F165" s="42" t="s">
        <v>1004</v>
      </c>
      <c r="G165" s="40"/>
      <c r="H165" s="40"/>
      <c r="M165" s="44"/>
      <c r="N165" s="44"/>
      <c r="O165" s="44"/>
      <c r="P165" s="44"/>
    </row>
    <row r="166" spans="1:16" x14ac:dyDescent="0.15">
      <c r="A166" s="44"/>
      <c r="B166" s="44"/>
      <c r="C166" s="44"/>
      <c r="D166" s="44"/>
      <c r="E166" s="40" t="s">
        <v>890</v>
      </c>
      <c r="F166" s="42" t="s">
        <v>472</v>
      </c>
      <c r="G166" s="40"/>
      <c r="H166" s="40"/>
      <c r="M166" s="44"/>
      <c r="N166" s="44"/>
      <c r="O166" s="44"/>
      <c r="P166" s="44"/>
    </row>
    <row r="167" spans="1:16" x14ac:dyDescent="0.15">
      <c r="A167" s="44"/>
      <c r="B167" s="44"/>
      <c r="C167" s="44"/>
      <c r="D167" s="44"/>
      <c r="E167" s="40" t="s">
        <v>892</v>
      </c>
      <c r="F167" s="42" t="s">
        <v>471</v>
      </c>
      <c r="G167" s="40"/>
      <c r="H167" s="40"/>
      <c r="M167" s="44"/>
      <c r="N167" s="44"/>
      <c r="O167" s="44"/>
      <c r="P167" s="44"/>
    </row>
    <row r="168" spans="1:16" x14ac:dyDescent="0.15">
      <c r="A168" s="44"/>
      <c r="B168" s="44"/>
      <c r="C168" s="44"/>
      <c r="D168" s="44"/>
      <c r="E168" s="40" t="s">
        <v>893</v>
      </c>
      <c r="F168" s="42" t="s">
        <v>470</v>
      </c>
      <c r="G168" s="40"/>
      <c r="H168" s="40"/>
      <c r="M168" s="44"/>
      <c r="N168" s="44"/>
      <c r="O168" s="44"/>
      <c r="P168" s="44"/>
    </row>
    <row r="169" spans="1:16" x14ac:dyDescent="0.15">
      <c r="A169" s="44"/>
      <c r="B169" s="44"/>
      <c r="C169" s="44"/>
      <c r="D169" s="44"/>
      <c r="E169" s="40" t="s">
        <v>894</v>
      </c>
      <c r="F169" s="42" t="s">
        <v>469</v>
      </c>
      <c r="G169" s="40"/>
      <c r="H169" s="40"/>
      <c r="M169" s="44"/>
      <c r="N169" s="44"/>
      <c r="O169" s="44"/>
      <c r="P169" s="44"/>
    </row>
    <row r="170" spans="1:16" x14ac:dyDescent="0.15">
      <c r="A170" s="44"/>
      <c r="B170" s="44"/>
      <c r="C170" s="44"/>
      <c r="D170" s="44"/>
      <c r="E170" s="40" t="s">
        <v>891</v>
      </c>
      <c r="F170" s="42" t="s">
        <v>468</v>
      </c>
      <c r="G170" s="40"/>
      <c r="H170" s="40"/>
      <c r="M170" s="44"/>
      <c r="N170" s="44"/>
      <c r="O170" s="44"/>
      <c r="P170" s="44"/>
    </row>
    <row r="171" spans="1:16" x14ac:dyDescent="0.15">
      <c r="A171" s="44"/>
      <c r="B171" s="44"/>
      <c r="C171" s="44"/>
      <c r="D171" s="44"/>
      <c r="E171" s="40" t="s">
        <v>896</v>
      </c>
      <c r="F171" s="42" t="s">
        <v>467</v>
      </c>
      <c r="G171" s="40"/>
      <c r="H171" s="40"/>
      <c r="M171" s="44"/>
      <c r="N171" s="44"/>
      <c r="O171" s="44"/>
      <c r="P171" s="44"/>
    </row>
    <row r="172" spans="1:16" x14ac:dyDescent="0.15">
      <c r="A172" s="44"/>
      <c r="B172" s="44"/>
      <c r="C172" s="44"/>
      <c r="D172" s="44"/>
      <c r="E172" s="40" t="s">
        <v>895</v>
      </c>
      <c r="F172" s="42" t="s">
        <v>466</v>
      </c>
      <c r="G172" s="40"/>
      <c r="H172" s="40"/>
      <c r="M172" s="44"/>
      <c r="N172" s="44"/>
      <c r="O172" s="44"/>
      <c r="P172" s="44"/>
    </row>
    <row r="173" spans="1:16" x14ac:dyDescent="0.15">
      <c r="A173" s="44"/>
      <c r="B173" s="44"/>
      <c r="C173" s="44"/>
      <c r="D173" s="44"/>
      <c r="E173" s="40" t="s">
        <v>897</v>
      </c>
      <c r="F173" s="42" t="s">
        <v>465</v>
      </c>
      <c r="G173" s="40"/>
      <c r="H173" s="40"/>
      <c r="M173" s="44"/>
      <c r="N173" s="44"/>
      <c r="O173" s="44"/>
      <c r="P173" s="44"/>
    </row>
    <row r="174" spans="1:16" x14ac:dyDescent="0.15">
      <c r="A174" s="44"/>
      <c r="B174" s="44"/>
      <c r="C174" s="44"/>
      <c r="D174" s="44"/>
      <c r="E174" s="40" t="s">
        <v>699</v>
      </c>
      <c r="F174" s="42" t="s">
        <v>464</v>
      </c>
      <c r="G174" s="40"/>
      <c r="H174" s="40"/>
      <c r="M174" s="44"/>
      <c r="N174" s="44"/>
      <c r="O174" s="44"/>
      <c r="P174" s="44"/>
    </row>
    <row r="175" spans="1:16" x14ac:dyDescent="0.15">
      <c r="A175" s="44"/>
      <c r="B175" s="44"/>
      <c r="C175" s="44"/>
      <c r="D175" s="44"/>
      <c r="E175" s="40" t="s">
        <v>700</v>
      </c>
      <c r="F175" s="42" t="s">
        <v>463</v>
      </c>
      <c r="G175" s="40"/>
      <c r="H175" s="40"/>
      <c r="M175" s="44"/>
      <c r="N175" s="44"/>
      <c r="O175" s="44"/>
      <c r="P175" s="44"/>
    </row>
    <row r="176" spans="1:16" x14ac:dyDescent="0.15">
      <c r="A176" s="44"/>
      <c r="B176" s="44"/>
      <c r="C176" s="44"/>
      <c r="D176" s="44"/>
      <c r="E176" s="40" t="s">
        <v>701</v>
      </c>
      <c r="F176" s="42" t="s">
        <v>462</v>
      </c>
      <c r="G176" s="40"/>
      <c r="H176" s="40"/>
      <c r="M176" s="44"/>
      <c r="N176" s="44"/>
      <c r="O176" s="44"/>
      <c r="P176" s="44"/>
    </row>
    <row r="177" spans="1:16" x14ac:dyDescent="0.15">
      <c r="A177" s="44"/>
      <c r="B177" s="44"/>
      <c r="C177" s="44"/>
      <c r="D177" s="44"/>
      <c r="E177" s="40" t="s">
        <v>702</v>
      </c>
      <c r="F177" s="42" t="s">
        <v>461</v>
      </c>
      <c r="G177" s="40"/>
      <c r="H177" s="40"/>
      <c r="M177" s="44"/>
      <c r="N177" s="44"/>
      <c r="O177" s="44"/>
      <c r="P177" s="44"/>
    </row>
    <row r="178" spans="1:16" x14ac:dyDescent="0.15">
      <c r="A178" s="44"/>
      <c r="B178" s="44"/>
      <c r="C178" s="44"/>
      <c r="D178" s="44"/>
      <c r="E178" s="40" t="s">
        <v>703</v>
      </c>
      <c r="F178" s="42" t="s">
        <v>460</v>
      </c>
      <c r="G178" s="40" t="s">
        <v>665</v>
      </c>
      <c r="H178" s="42" t="s">
        <v>436</v>
      </c>
      <c r="M178" s="44"/>
      <c r="N178" s="44"/>
      <c r="O178" s="44"/>
      <c r="P178" s="44"/>
    </row>
    <row r="179" spans="1:16" x14ac:dyDescent="0.15">
      <c r="A179" s="44"/>
      <c r="B179" s="44"/>
      <c r="C179" s="44"/>
      <c r="D179" s="44"/>
      <c r="E179" s="40" t="s">
        <v>704</v>
      </c>
      <c r="F179" s="42" t="s">
        <v>459</v>
      </c>
      <c r="G179" s="40"/>
      <c r="H179" s="40"/>
      <c r="M179" s="44"/>
      <c r="N179" s="44"/>
      <c r="O179" s="44"/>
      <c r="P179" s="44"/>
    </row>
    <row r="180" spans="1:16" x14ac:dyDescent="0.15">
      <c r="A180" s="44"/>
      <c r="B180" s="44"/>
      <c r="C180" s="44"/>
      <c r="D180" s="44"/>
      <c r="E180" s="40" t="s">
        <v>705</v>
      </c>
      <c r="F180" s="42" t="s">
        <v>458</v>
      </c>
      <c r="G180" s="40"/>
      <c r="H180" s="40"/>
      <c r="M180" s="44"/>
      <c r="N180" s="44"/>
      <c r="O180" s="44"/>
      <c r="P180" s="44"/>
    </row>
    <row r="181" spans="1:16" x14ac:dyDescent="0.15">
      <c r="A181" s="44"/>
      <c r="B181" s="44"/>
      <c r="C181" s="44"/>
      <c r="D181" s="44"/>
      <c r="E181" s="40" t="s">
        <v>706</v>
      </c>
      <c r="F181" s="42" t="s">
        <v>457</v>
      </c>
      <c r="G181" s="40"/>
      <c r="H181" s="40"/>
      <c r="M181" s="44"/>
      <c r="N181" s="44"/>
      <c r="O181" s="44"/>
      <c r="P181" s="44"/>
    </row>
    <row r="182" spans="1:16" x14ac:dyDescent="0.15">
      <c r="A182" s="44"/>
      <c r="B182" s="44"/>
      <c r="C182" s="44"/>
      <c r="D182" s="44"/>
      <c r="E182" s="40" t="s">
        <v>707</v>
      </c>
      <c r="F182" s="42" t="s">
        <v>456</v>
      </c>
      <c r="G182" s="40"/>
      <c r="H182" s="40"/>
      <c r="M182" s="44"/>
      <c r="N182" s="44"/>
      <c r="O182" s="44"/>
      <c r="P182" s="44"/>
    </row>
    <row r="183" spans="1:16" x14ac:dyDescent="0.15">
      <c r="A183" s="44"/>
      <c r="B183" s="44"/>
      <c r="C183" s="44"/>
      <c r="D183" s="44"/>
      <c r="E183" s="40" t="s">
        <v>708</v>
      </c>
      <c r="F183" s="42" t="s">
        <v>455</v>
      </c>
      <c r="G183" s="40"/>
      <c r="H183" s="40"/>
      <c r="M183" s="44"/>
      <c r="N183" s="44"/>
      <c r="O183" s="44"/>
      <c r="P183" s="44"/>
    </row>
    <row r="184" spans="1:16" x14ac:dyDescent="0.15">
      <c r="A184" s="44"/>
      <c r="B184" s="44"/>
      <c r="C184" s="44"/>
      <c r="D184" s="44"/>
      <c r="E184" s="40" t="s">
        <v>709</v>
      </c>
      <c r="F184" s="42" t="s">
        <v>454</v>
      </c>
      <c r="G184" s="40"/>
      <c r="H184" s="40"/>
      <c r="M184" s="44"/>
      <c r="N184" s="44"/>
      <c r="O184" s="44"/>
      <c r="P184" s="44"/>
    </row>
    <row r="185" spans="1:16" x14ac:dyDescent="0.15">
      <c r="A185" s="44"/>
      <c r="B185" s="44"/>
      <c r="C185" s="44"/>
      <c r="D185" s="44"/>
      <c r="E185" s="40" t="s">
        <v>710</v>
      </c>
      <c r="F185" s="42" t="s">
        <v>453</v>
      </c>
      <c r="G185" s="40"/>
      <c r="H185" s="40"/>
      <c r="M185" s="44"/>
      <c r="N185" s="44"/>
      <c r="O185" s="44"/>
      <c r="P185" s="44"/>
    </row>
    <row r="186" spans="1:16" x14ac:dyDescent="0.15">
      <c r="A186" s="44"/>
      <c r="B186" s="44"/>
      <c r="C186" s="44"/>
      <c r="D186" s="44"/>
      <c r="E186" s="40" t="s">
        <v>711</v>
      </c>
      <c r="F186" s="42" t="s">
        <v>452</v>
      </c>
      <c r="G186" s="40"/>
      <c r="H186" s="40"/>
      <c r="M186" s="44"/>
      <c r="N186" s="44"/>
      <c r="O186" s="44"/>
      <c r="P186" s="44"/>
    </row>
    <row r="187" spans="1:16" x14ac:dyDescent="0.15">
      <c r="A187" s="44"/>
      <c r="B187" s="44"/>
      <c r="C187" s="44"/>
      <c r="D187" s="44"/>
      <c r="E187" s="40" t="s">
        <v>712</v>
      </c>
      <c r="F187" s="42" t="s">
        <v>451</v>
      </c>
      <c r="G187" s="40"/>
      <c r="H187" s="40"/>
      <c r="M187" s="44"/>
      <c r="N187" s="44"/>
      <c r="O187" s="44"/>
      <c r="P187" s="44"/>
    </row>
    <row r="188" spans="1:16" x14ac:dyDescent="0.15">
      <c r="A188" s="44"/>
      <c r="B188" s="44"/>
      <c r="C188" s="44"/>
      <c r="D188" s="44"/>
      <c r="E188" s="40" t="s">
        <v>713</v>
      </c>
      <c r="F188" s="42" t="s">
        <v>450</v>
      </c>
      <c r="G188" s="40"/>
      <c r="H188" s="40"/>
      <c r="M188" s="44"/>
      <c r="N188" s="44"/>
      <c r="O188" s="44"/>
      <c r="P188" s="44"/>
    </row>
    <row r="189" spans="1:16" x14ac:dyDescent="0.15">
      <c r="A189" s="44"/>
      <c r="B189" s="44"/>
      <c r="C189" s="44"/>
      <c r="D189" s="44"/>
      <c r="E189" s="40" t="s">
        <v>714</v>
      </c>
      <c r="F189" s="42" t="s">
        <v>449</v>
      </c>
      <c r="G189" s="40"/>
      <c r="H189" s="40"/>
      <c r="M189" s="44"/>
      <c r="N189" s="44"/>
      <c r="O189" s="44"/>
      <c r="P189" s="44"/>
    </row>
    <row r="190" spans="1:16" x14ac:dyDescent="0.15">
      <c r="A190" s="44"/>
      <c r="B190" s="44"/>
      <c r="C190" s="44"/>
      <c r="D190" s="44"/>
      <c r="E190" s="40" t="s">
        <v>715</v>
      </c>
      <c r="F190" s="42" t="s">
        <v>448</v>
      </c>
      <c r="G190" s="40"/>
      <c r="H190" s="40"/>
      <c r="M190" s="44"/>
      <c r="N190" s="44"/>
      <c r="O190" s="44"/>
      <c r="P190" s="44"/>
    </row>
    <row r="191" spans="1:16" x14ac:dyDescent="0.15">
      <c r="A191" s="44"/>
      <c r="B191" s="44"/>
      <c r="C191" s="44"/>
      <c r="D191" s="44"/>
      <c r="E191" s="40" t="s">
        <v>716</v>
      </c>
      <c r="F191" s="42" t="s">
        <v>447</v>
      </c>
      <c r="G191" s="40"/>
      <c r="H191" s="40"/>
      <c r="M191" s="44"/>
      <c r="N191" s="44"/>
      <c r="O191" s="44"/>
      <c r="P191" s="44"/>
    </row>
    <row r="192" spans="1:16" x14ac:dyDescent="0.15">
      <c r="A192" s="44"/>
      <c r="B192" s="44"/>
      <c r="C192" s="44"/>
      <c r="D192" s="44"/>
      <c r="E192" s="40" t="s">
        <v>717</v>
      </c>
      <c r="F192" s="42" t="s">
        <v>446</v>
      </c>
      <c r="G192" s="40"/>
      <c r="H192" s="40"/>
      <c r="M192" s="44"/>
      <c r="N192" s="44"/>
      <c r="O192" s="44"/>
      <c r="P192" s="44"/>
    </row>
    <row r="193" spans="1:16" x14ac:dyDescent="0.15">
      <c r="A193" s="44"/>
      <c r="B193" s="44"/>
      <c r="C193" s="44"/>
      <c r="D193" s="44"/>
      <c r="E193" s="40" t="s">
        <v>718</v>
      </c>
      <c r="F193" s="42" t="s">
        <v>445</v>
      </c>
      <c r="G193" s="40"/>
      <c r="H193" s="40"/>
      <c r="M193" s="44"/>
      <c r="N193" s="44"/>
      <c r="O193" s="44"/>
      <c r="P193" s="44"/>
    </row>
    <row r="194" spans="1:16" x14ac:dyDescent="0.15">
      <c r="A194" s="44"/>
      <c r="B194" s="44"/>
      <c r="C194" s="44"/>
      <c r="D194" s="44"/>
      <c r="E194" s="40" t="s">
        <v>719</v>
      </c>
      <c r="F194" s="42" t="s">
        <v>444</v>
      </c>
      <c r="G194" s="40"/>
      <c r="H194" s="40"/>
      <c r="M194" s="44"/>
      <c r="N194" s="44"/>
      <c r="O194" s="44"/>
      <c r="P194" s="44"/>
    </row>
    <row r="195" spans="1:16" x14ac:dyDescent="0.15">
      <c r="A195" s="44"/>
      <c r="B195" s="44"/>
      <c r="C195" s="44"/>
      <c r="D195" s="44"/>
      <c r="E195" s="40" t="s">
        <v>720</v>
      </c>
      <c r="F195" s="42" t="s">
        <v>443</v>
      </c>
      <c r="G195" s="40"/>
      <c r="H195" s="40"/>
      <c r="M195" s="44"/>
      <c r="N195" s="44"/>
      <c r="O195" s="44"/>
      <c r="P195" s="44"/>
    </row>
    <row r="196" spans="1:16" x14ac:dyDescent="0.15">
      <c r="A196" s="44"/>
      <c r="B196" s="44"/>
      <c r="C196" s="44"/>
      <c r="D196" s="44"/>
      <c r="E196" s="40" t="s">
        <v>721</v>
      </c>
      <c r="F196" s="42" t="s">
        <v>442</v>
      </c>
      <c r="G196" s="40"/>
      <c r="H196" s="40"/>
      <c r="M196" s="44"/>
      <c r="N196" s="44"/>
      <c r="O196" s="44"/>
      <c r="P196" s="44"/>
    </row>
    <row r="197" spans="1:16" x14ac:dyDescent="0.15">
      <c r="A197" s="44"/>
      <c r="B197" s="44"/>
      <c r="C197" s="44"/>
      <c r="D197" s="44"/>
      <c r="E197" s="40" t="s">
        <v>722</v>
      </c>
      <c r="F197" s="42" t="s">
        <v>441</v>
      </c>
      <c r="G197" s="40"/>
      <c r="H197" s="40"/>
      <c r="M197" s="44"/>
      <c r="N197" s="44"/>
      <c r="O197" s="44"/>
      <c r="P197" s="44"/>
    </row>
    <row r="198" spans="1:16" x14ac:dyDescent="0.15">
      <c r="A198" s="44"/>
      <c r="B198" s="44"/>
      <c r="C198" s="44"/>
      <c r="D198" s="44"/>
      <c r="E198" s="40" t="s">
        <v>723</v>
      </c>
      <c r="F198" s="42" t="s">
        <v>440</v>
      </c>
      <c r="G198" s="40"/>
      <c r="H198" s="40"/>
      <c r="M198" s="44"/>
      <c r="N198" s="44"/>
      <c r="O198" s="44"/>
      <c r="P198" s="44"/>
    </row>
    <row r="199" spans="1:16" x14ac:dyDescent="0.15">
      <c r="A199" s="44"/>
      <c r="B199" s="44"/>
      <c r="C199" s="44"/>
      <c r="D199" s="44"/>
      <c r="E199" s="40" t="s">
        <v>724</v>
      </c>
      <c r="F199" s="42" t="s">
        <v>439</v>
      </c>
      <c r="G199" s="40"/>
      <c r="H199" s="40"/>
      <c r="M199" s="44"/>
      <c r="N199" s="44"/>
      <c r="O199" s="44"/>
      <c r="P199" s="44"/>
    </row>
    <row r="200" spans="1:16" x14ac:dyDescent="0.15">
      <c r="A200" s="44"/>
      <c r="B200" s="44"/>
      <c r="C200" s="44"/>
      <c r="D200" s="44"/>
      <c r="E200" s="40" t="s">
        <v>725</v>
      </c>
      <c r="F200" s="42" t="s">
        <v>438</v>
      </c>
      <c r="G200" s="40"/>
      <c r="H200" s="40"/>
      <c r="M200" s="44"/>
      <c r="N200" s="44"/>
      <c r="O200" s="44"/>
      <c r="P200" s="44"/>
    </row>
    <row r="201" spans="1:16" x14ac:dyDescent="0.15">
      <c r="A201" s="44"/>
      <c r="B201" s="44"/>
      <c r="C201" s="44"/>
      <c r="D201" s="44"/>
      <c r="E201" s="40" t="s">
        <v>726</v>
      </c>
      <c r="F201" s="42" t="s">
        <v>437</v>
      </c>
      <c r="G201" s="40"/>
      <c r="H201" s="40"/>
      <c r="M201" s="44"/>
      <c r="N201" s="44"/>
      <c r="O201" s="44"/>
      <c r="P201" s="44"/>
    </row>
    <row r="202" spans="1:16" x14ac:dyDescent="0.15">
      <c r="A202" s="44"/>
      <c r="B202" s="44"/>
      <c r="C202" s="44"/>
      <c r="D202" s="44"/>
      <c r="E202" s="40" t="s">
        <v>898</v>
      </c>
      <c r="F202" s="42" t="s">
        <v>436</v>
      </c>
      <c r="G202" s="40"/>
      <c r="H202" s="40"/>
      <c r="M202" s="44"/>
      <c r="N202" s="44"/>
      <c r="O202" s="44"/>
      <c r="P202" s="44"/>
    </row>
    <row r="203" spans="1:16" x14ac:dyDescent="0.15">
      <c r="A203" s="44"/>
      <c r="B203" s="44"/>
      <c r="C203" s="44"/>
      <c r="D203" s="44"/>
      <c r="E203" s="40" t="s">
        <v>899</v>
      </c>
      <c r="F203" s="42" t="s">
        <v>435</v>
      </c>
      <c r="G203" s="40"/>
      <c r="H203" s="40"/>
      <c r="M203" s="44"/>
      <c r="N203" s="44"/>
      <c r="O203" s="44"/>
      <c r="P203" s="44"/>
    </row>
    <row r="204" spans="1:16" x14ac:dyDescent="0.15">
      <c r="A204" s="44"/>
      <c r="B204" s="44"/>
      <c r="C204" s="44"/>
      <c r="D204" s="44"/>
      <c r="E204" s="40" t="s">
        <v>727</v>
      </c>
      <c r="F204" s="42" t="s">
        <v>434</v>
      </c>
      <c r="G204" s="40"/>
      <c r="H204" s="40"/>
      <c r="M204" s="44"/>
      <c r="N204" s="44"/>
      <c r="O204" s="44"/>
      <c r="P204" s="44"/>
    </row>
    <row r="205" spans="1:16" x14ac:dyDescent="0.15">
      <c r="A205" s="44"/>
      <c r="B205" s="44"/>
      <c r="C205" s="44"/>
      <c r="D205" s="44"/>
      <c r="E205" s="40" t="s">
        <v>728</v>
      </c>
      <c r="F205" s="42" t="s">
        <v>433</v>
      </c>
      <c r="G205" s="40"/>
      <c r="H205" s="40"/>
      <c r="M205" s="44"/>
      <c r="N205" s="44"/>
      <c r="O205" s="44"/>
      <c r="P205" s="44"/>
    </row>
    <row r="206" spans="1:16" x14ac:dyDescent="0.15">
      <c r="A206" s="44"/>
      <c r="B206" s="44"/>
      <c r="C206" s="44"/>
      <c r="D206" s="44"/>
      <c r="E206" s="40" t="s">
        <v>729</v>
      </c>
      <c r="F206" s="42" t="s">
        <v>432</v>
      </c>
      <c r="G206" s="40"/>
      <c r="H206" s="40"/>
      <c r="M206" s="44"/>
      <c r="N206" s="44"/>
      <c r="O206" s="44"/>
      <c r="P206" s="44"/>
    </row>
    <row r="207" spans="1:16" x14ac:dyDescent="0.15">
      <c r="A207" s="44"/>
      <c r="B207" s="44"/>
      <c r="C207" s="44"/>
      <c r="D207" s="44"/>
      <c r="E207" s="40" t="s">
        <v>900</v>
      </c>
      <c r="F207" s="42" t="s">
        <v>431</v>
      </c>
      <c r="G207" s="40"/>
      <c r="H207" s="40"/>
      <c r="M207" s="44"/>
      <c r="N207" s="44"/>
      <c r="O207" s="44"/>
      <c r="P207" s="44"/>
    </row>
    <row r="208" spans="1:16" x14ac:dyDescent="0.15">
      <c r="A208" s="44"/>
      <c r="B208" s="44"/>
      <c r="C208" s="44"/>
      <c r="D208" s="44"/>
      <c r="E208" s="40" t="s">
        <v>901</v>
      </c>
      <c r="F208" s="42" t="s">
        <v>430</v>
      </c>
      <c r="G208" s="40"/>
      <c r="H208" s="40"/>
      <c r="M208" s="44"/>
      <c r="N208" s="44"/>
      <c r="O208" s="44"/>
      <c r="P208" s="44"/>
    </row>
    <row r="209" spans="1:16" x14ac:dyDescent="0.15">
      <c r="A209" s="44"/>
      <c r="B209" s="44"/>
      <c r="C209" s="44"/>
      <c r="D209" s="44"/>
      <c r="E209" s="40" t="s">
        <v>730</v>
      </c>
      <c r="F209" s="42" t="s">
        <v>429</v>
      </c>
      <c r="G209" s="40"/>
      <c r="H209" s="40"/>
      <c r="M209" s="44"/>
      <c r="N209" s="44"/>
      <c r="O209" s="44"/>
      <c r="P209" s="44"/>
    </row>
    <row r="210" spans="1:16" x14ac:dyDescent="0.15">
      <c r="A210" s="44"/>
      <c r="B210" s="44"/>
      <c r="C210" s="44"/>
      <c r="D210" s="44"/>
      <c r="E210" s="40" t="s">
        <v>731</v>
      </c>
      <c r="F210" s="42" t="s">
        <v>428</v>
      </c>
      <c r="G210" s="40"/>
      <c r="H210" s="40"/>
      <c r="M210" s="44"/>
      <c r="N210" s="44"/>
      <c r="O210" s="44"/>
      <c r="P210" s="44"/>
    </row>
    <row r="211" spans="1:16" x14ac:dyDescent="0.15">
      <c r="A211" s="44"/>
      <c r="B211" s="44"/>
      <c r="C211" s="44"/>
      <c r="D211" s="44"/>
      <c r="E211" s="40" t="s">
        <v>732</v>
      </c>
      <c r="F211" s="42" t="s">
        <v>427</v>
      </c>
      <c r="G211" s="40"/>
      <c r="H211" s="40"/>
      <c r="M211" s="44"/>
      <c r="N211" s="44"/>
      <c r="O211" s="44"/>
      <c r="P211" s="44"/>
    </row>
    <row r="212" spans="1:16" x14ac:dyDescent="0.15">
      <c r="A212" s="44"/>
      <c r="B212" s="44"/>
      <c r="C212" s="44"/>
      <c r="D212" s="44"/>
      <c r="E212" s="40" t="s">
        <v>733</v>
      </c>
      <c r="F212" s="42" t="s">
        <v>426</v>
      </c>
      <c r="G212" s="40"/>
      <c r="H212" s="40"/>
      <c r="M212" s="44"/>
      <c r="N212" s="44"/>
      <c r="O212" s="44"/>
      <c r="P212" s="44"/>
    </row>
    <row r="213" spans="1:16" x14ac:dyDescent="0.15">
      <c r="A213" s="44"/>
      <c r="B213" s="44"/>
      <c r="C213" s="44"/>
      <c r="D213" s="44"/>
      <c r="E213" s="40" t="s">
        <v>734</v>
      </c>
      <c r="F213" s="42" t="s">
        <v>425</v>
      </c>
      <c r="G213" s="40"/>
      <c r="H213" s="40"/>
      <c r="M213" s="44"/>
      <c r="N213" s="44"/>
      <c r="O213" s="44"/>
      <c r="P213" s="44"/>
    </row>
    <row r="214" spans="1:16" x14ac:dyDescent="0.15">
      <c r="A214" s="44"/>
      <c r="B214" s="44"/>
      <c r="C214" s="44"/>
      <c r="D214" s="44"/>
      <c r="E214" s="40" t="s">
        <v>735</v>
      </c>
      <c r="F214" s="42" t="s">
        <v>424</v>
      </c>
      <c r="G214" s="40"/>
      <c r="H214" s="40"/>
      <c r="M214" s="44"/>
      <c r="N214" s="44"/>
      <c r="O214" s="44"/>
      <c r="P214" s="44"/>
    </row>
    <row r="215" spans="1:16" x14ac:dyDescent="0.15">
      <c r="A215" s="44"/>
      <c r="B215" s="44"/>
      <c r="C215" s="44"/>
      <c r="D215" s="44"/>
      <c r="E215" s="40" t="s">
        <v>736</v>
      </c>
      <c r="F215" s="42" t="s">
        <v>423</v>
      </c>
      <c r="G215" s="40"/>
      <c r="H215" s="40"/>
      <c r="M215" s="44"/>
      <c r="N215" s="44"/>
      <c r="O215" s="44"/>
      <c r="P215" s="44"/>
    </row>
    <row r="216" spans="1:16" x14ac:dyDescent="0.15">
      <c r="A216" s="44"/>
      <c r="B216" s="44"/>
      <c r="C216" s="44"/>
      <c r="D216" s="44"/>
      <c r="E216" s="40" t="s">
        <v>737</v>
      </c>
      <c r="F216" s="42" t="s">
        <v>422</v>
      </c>
      <c r="G216" s="40"/>
      <c r="H216" s="40"/>
      <c r="M216" s="44"/>
      <c r="N216" s="44"/>
      <c r="O216" s="44"/>
      <c r="P216" s="44"/>
    </row>
    <row r="217" spans="1:16" x14ac:dyDescent="0.15">
      <c r="A217" s="44"/>
      <c r="B217" s="44"/>
      <c r="C217" s="44"/>
      <c r="D217" s="44"/>
      <c r="E217" s="40" t="s">
        <v>738</v>
      </c>
      <c r="F217" s="42" t="s">
        <v>421</v>
      </c>
      <c r="G217" s="40"/>
      <c r="H217" s="40"/>
      <c r="M217" s="44"/>
      <c r="N217" s="44"/>
      <c r="O217" s="44"/>
      <c r="P217" s="44"/>
    </row>
    <row r="218" spans="1:16" x14ac:dyDescent="0.15">
      <c r="A218" s="44"/>
      <c r="B218" s="44"/>
      <c r="C218" s="44"/>
      <c r="D218" s="44"/>
      <c r="E218" s="40" t="s">
        <v>739</v>
      </c>
      <c r="F218" s="42" t="s">
        <v>420</v>
      </c>
      <c r="G218" s="40"/>
      <c r="H218" s="40"/>
      <c r="M218" s="44"/>
      <c r="N218" s="44"/>
      <c r="O218" s="44"/>
      <c r="P218" s="44"/>
    </row>
    <row r="219" spans="1:16" x14ac:dyDescent="0.15">
      <c r="A219" s="44"/>
      <c r="B219" s="44"/>
      <c r="C219" s="44"/>
      <c r="D219" s="44"/>
      <c r="E219" s="40" t="s">
        <v>740</v>
      </c>
      <c r="F219" s="42" t="s">
        <v>419</v>
      </c>
      <c r="G219" s="40"/>
      <c r="H219" s="40"/>
      <c r="M219" s="44"/>
      <c r="N219" s="44"/>
      <c r="O219" s="44"/>
      <c r="P219" s="44"/>
    </row>
    <row r="220" spans="1:16" x14ac:dyDescent="0.15">
      <c r="A220" s="44"/>
      <c r="B220" s="44"/>
      <c r="C220" s="44"/>
      <c r="D220" s="44"/>
      <c r="E220" s="40" t="s">
        <v>741</v>
      </c>
      <c r="F220" s="42" t="s">
        <v>418</v>
      </c>
      <c r="G220" s="40"/>
      <c r="H220" s="40"/>
      <c r="M220" s="44"/>
      <c r="N220" s="44"/>
      <c r="O220" s="44"/>
      <c r="P220" s="44"/>
    </row>
    <row r="221" spans="1:16" x14ac:dyDescent="0.15">
      <c r="A221" s="44"/>
      <c r="B221" s="44"/>
      <c r="C221" s="44"/>
      <c r="D221" s="44"/>
      <c r="E221" s="40" t="s">
        <v>902</v>
      </c>
      <c r="F221" s="42" t="s">
        <v>417</v>
      </c>
      <c r="G221" s="40"/>
      <c r="H221" s="40"/>
      <c r="M221" s="44"/>
      <c r="N221" s="44"/>
      <c r="O221" s="44"/>
      <c r="P221" s="44"/>
    </row>
    <row r="222" spans="1:16" x14ac:dyDescent="0.15">
      <c r="A222" s="44"/>
      <c r="B222" s="44"/>
      <c r="C222" s="44"/>
      <c r="D222" s="44"/>
      <c r="E222" s="40" t="s">
        <v>903</v>
      </c>
      <c r="F222" s="42" t="s">
        <v>416</v>
      </c>
      <c r="G222" s="40"/>
      <c r="H222" s="40"/>
      <c r="M222" s="44"/>
      <c r="N222" s="44"/>
      <c r="O222" s="44"/>
      <c r="P222" s="44"/>
    </row>
    <row r="223" spans="1:16" x14ac:dyDescent="0.15">
      <c r="A223" s="44"/>
      <c r="B223" s="44"/>
      <c r="C223" s="44"/>
      <c r="D223" s="44"/>
      <c r="E223" s="40" t="s">
        <v>1005</v>
      </c>
      <c r="F223" s="42" t="s">
        <v>1006</v>
      </c>
      <c r="G223" s="40"/>
      <c r="H223" s="40"/>
      <c r="M223" s="44"/>
      <c r="N223" s="44"/>
      <c r="O223" s="44"/>
      <c r="P223" s="44"/>
    </row>
    <row r="224" spans="1:16" x14ac:dyDescent="0.15">
      <c r="A224" s="44"/>
      <c r="B224" s="44"/>
      <c r="C224" s="44"/>
      <c r="D224" s="44"/>
      <c r="E224" s="40" t="s">
        <v>904</v>
      </c>
      <c r="F224" s="42" t="s">
        <v>415</v>
      </c>
      <c r="G224" s="40"/>
      <c r="H224" s="40"/>
      <c r="M224" s="44"/>
      <c r="N224" s="44"/>
      <c r="O224" s="44"/>
      <c r="P224" s="44"/>
    </row>
    <row r="225" spans="1:16" x14ac:dyDescent="0.15">
      <c r="A225" s="44"/>
      <c r="B225" s="44"/>
      <c r="C225" s="44"/>
      <c r="D225" s="44"/>
      <c r="E225" s="40" t="s">
        <v>905</v>
      </c>
      <c r="F225" s="42" t="s">
        <v>414</v>
      </c>
      <c r="G225" s="40"/>
      <c r="H225" s="40"/>
      <c r="M225" s="44"/>
      <c r="N225" s="44"/>
      <c r="O225" s="44"/>
      <c r="P225" s="44"/>
    </row>
    <row r="226" spans="1:16" x14ac:dyDescent="0.15">
      <c r="A226" s="44"/>
      <c r="B226" s="44"/>
      <c r="C226" s="44"/>
      <c r="D226" s="44"/>
      <c r="E226" s="40" t="s">
        <v>742</v>
      </c>
      <c r="F226" s="42" t="s">
        <v>413</v>
      </c>
      <c r="G226" s="40"/>
      <c r="H226" s="40"/>
      <c r="M226" s="44"/>
      <c r="N226" s="44"/>
      <c r="O226" s="44"/>
      <c r="P226" s="44"/>
    </row>
    <row r="227" spans="1:16" x14ac:dyDescent="0.15">
      <c r="A227" s="44"/>
      <c r="B227" s="44"/>
      <c r="C227" s="44"/>
      <c r="D227" s="44"/>
      <c r="E227" s="40" t="s">
        <v>743</v>
      </c>
      <c r="F227" s="42" t="s">
        <v>412</v>
      </c>
      <c r="G227" s="40"/>
      <c r="H227" s="40"/>
      <c r="M227" s="44"/>
      <c r="N227" s="44"/>
      <c r="O227" s="44"/>
      <c r="P227" s="44"/>
    </row>
    <row r="228" spans="1:16" x14ac:dyDescent="0.15">
      <c r="A228" s="44"/>
      <c r="B228" s="44"/>
      <c r="C228" s="44"/>
      <c r="D228" s="44"/>
      <c r="E228" s="40" t="s">
        <v>744</v>
      </c>
      <c r="F228" s="42" t="s">
        <v>1099</v>
      </c>
      <c r="G228" s="40"/>
      <c r="H228" s="40"/>
      <c r="M228" s="44"/>
      <c r="N228" s="44"/>
      <c r="O228" s="44"/>
      <c r="P228" s="44"/>
    </row>
    <row r="229" spans="1:16" x14ac:dyDescent="0.15">
      <c r="A229" s="44"/>
      <c r="B229" s="44"/>
      <c r="C229" s="44"/>
      <c r="D229" s="44"/>
      <c r="E229" s="40" t="s">
        <v>745</v>
      </c>
      <c r="F229" s="42" t="s">
        <v>411</v>
      </c>
      <c r="G229" s="40"/>
      <c r="H229" s="40"/>
      <c r="M229" s="44"/>
      <c r="N229" s="44"/>
      <c r="O229" s="44"/>
      <c r="P229" s="44"/>
    </row>
    <row r="230" spans="1:16" x14ac:dyDescent="0.15">
      <c r="A230" s="44"/>
      <c r="B230" s="44"/>
      <c r="C230" s="44"/>
      <c r="D230" s="44"/>
      <c r="E230" s="40" t="s">
        <v>906</v>
      </c>
      <c r="F230" s="42" t="s">
        <v>410</v>
      </c>
      <c r="G230" s="40"/>
      <c r="H230" s="40"/>
      <c r="M230" s="44"/>
      <c r="N230" s="44"/>
      <c r="O230" s="44"/>
      <c r="P230" s="44"/>
    </row>
    <row r="231" spans="1:16" x14ac:dyDescent="0.15">
      <c r="A231" s="44"/>
      <c r="B231" s="44"/>
      <c r="C231" s="44"/>
      <c r="D231" s="44"/>
      <c r="E231" s="40" t="s">
        <v>908</v>
      </c>
      <c r="F231" s="42" t="s">
        <v>409</v>
      </c>
      <c r="G231" s="40"/>
      <c r="H231" s="40"/>
      <c r="M231" s="44"/>
      <c r="N231" s="44"/>
      <c r="O231" s="44"/>
      <c r="P231" s="44"/>
    </row>
    <row r="232" spans="1:16" x14ac:dyDescent="0.15">
      <c r="A232" s="44"/>
      <c r="B232" s="44"/>
      <c r="C232" s="44"/>
      <c r="D232" s="44"/>
      <c r="E232" s="40" t="s">
        <v>909</v>
      </c>
      <c r="F232" s="42" t="s">
        <v>408</v>
      </c>
      <c r="G232" s="40"/>
      <c r="H232" s="40"/>
      <c r="M232" s="44"/>
      <c r="N232" s="44"/>
      <c r="O232" s="44"/>
      <c r="P232" s="44"/>
    </row>
    <row r="233" spans="1:16" x14ac:dyDescent="0.15">
      <c r="A233" s="44"/>
      <c r="B233" s="44"/>
      <c r="C233" s="44"/>
      <c r="D233" s="44"/>
      <c r="E233" s="40" t="s">
        <v>910</v>
      </c>
      <c r="F233" s="42" t="s">
        <v>407</v>
      </c>
      <c r="G233" s="40"/>
      <c r="H233" s="40"/>
      <c r="M233" s="44"/>
      <c r="N233" s="44"/>
      <c r="O233" s="44"/>
      <c r="P233" s="44"/>
    </row>
    <row r="234" spans="1:16" x14ac:dyDescent="0.15">
      <c r="A234" s="44"/>
      <c r="B234" s="44"/>
      <c r="C234" s="44"/>
      <c r="D234" s="44"/>
      <c r="E234" s="40" t="s">
        <v>907</v>
      </c>
      <c r="F234" s="42" t="s">
        <v>406</v>
      </c>
      <c r="G234" s="40"/>
      <c r="H234" s="40"/>
      <c r="M234" s="44"/>
      <c r="N234" s="44"/>
      <c r="O234" s="44"/>
      <c r="P234" s="44"/>
    </row>
    <row r="235" spans="1:16" x14ac:dyDescent="0.15">
      <c r="A235" s="44"/>
      <c r="B235" s="44"/>
      <c r="C235" s="44"/>
      <c r="D235" s="44"/>
      <c r="E235" s="40" t="s">
        <v>746</v>
      </c>
      <c r="F235" s="42" t="s">
        <v>405</v>
      </c>
      <c r="G235" s="40"/>
      <c r="H235" s="40"/>
      <c r="M235" s="44"/>
      <c r="N235" s="44"/>
      <c r="O235" s="44"/>
      <c r="P235" s="44"/>
    </row>
    <row r="236" spans="1:16" x14ac:dyDescent="0.15">
      <c r="A236" s="44"/>
      <c r="B236" s="44"/>
      <c r="C236" s="44"/>
      <c r="D236" s="44"/>
      <c r="E236" s="40" t="s">
        <v>747</v>
      </c>
      <c r="F236" s="42" t="s">
        <v>404</v>
      </c>
      <c r="G236" s="40"/>
      <c r="H236" s="40"/>
      <c r="M236" s="44"/>
      <c r="N236" s="44"/>
      <c r="O236" s="44"/>
      <c r="P236" s="44"/>
    </row>
    <row r="237" spans="1:16" x14ac:dyDescent="0.15">
      <c r="A237" s="44"/>
      <c r="B237" s="44"/>
      <c r="C237" s="44"/>
      <c r="D237" s="44"/>
      <c r="E237" s="40" t="s">
        <v>911</v>
      </c>
      <c r="F237" s="42"/>
      <c r="G237" s="40"/>
      <c r="H237" s="40"/>
      <c r="M237" s="44"/>
      <c r="N237" s="44"/>
      <c r="O237" s="44"/>
      <c r="P237" s="44"/>
    </row>
    <row r="238" spans="1:16" x14ac:dyDescent="0.15">
      <c r="A238" s="44"/>
      <c r="B238" s="44"/>
      <c r="C238" s="44"/>
      <c r="D238" s="44"/>
      <c r="E238" s="40" t="s">
        <v>912</v>
      </c>
      <c r="F238" s="42" t="s">
        <v>403</v>
      </c>
      <c r="G238" s="40"/>
      <c r="H238" s="40" t="s">
        <v>563</v>
      </c>
      <c r="M238" s="44"/>
      <c r="N238" s="44"/>
      <c r="O238" s="44"/>
      <c r="P238" s="44"/>
    </row>
    <row r="239" spans="1:16" x14ac:dyDescent="0.15">
      <c r="A239" s="44"/>
      <c r="B239" s="44"/>
      <c r="C239" s="44"/>
      <c r="D239" s="44"/>
      <c r="E239" s="40" t="s">
        <v>913</v>
      </c>
      <c r="F239" s="42" t="s">
        <v>402</v>
      </c>
      <c r="G239" s="40"/>
      <c r="H239" s="40"/>
      <c r="M239" s="44"/>
      <c r="N239" s="44"/>
      <c r="O239" s="44"/>
      <c r="P239" s="44"/>
    </row>
    <row r="240" spans="1:16" x14ac:dyDescent="0.15">
      <c r="A240" s="44"/>
      <c r="B240" s="44"/>
      <c r="C240" s="44"/>
      <c r="D240" s="44"/>
      <c r="E240" s="40" t="s">
        <v>748</v>
      </c>
      <c r="F240" s="42" t="s">
        <v>401</v>
      </c>
      <c r="G240" s="40"/>
      <c r="H240" s="40"/>
      <c r="M240" s="44"/>
      <c r="N240" s="44"/>
      <c r="O240" s="44"/>
      <c r="P240" s="44"/>
    </row>
    <row r="241" spans="1:16" x14ac:dyDescent="0.15">
      <c r="A241" s="44"/>
      <c r="B241" s="44"/>
      <c r="C241" s="44"/>
      <c r="D241" s="44"/>
      <c r="E241" s="40" t="s">
        <v>749</v>
      </c>
      <c r="F241" s="42" t="s">
        <v>400</v>
      </c>
      <c r="G241" s="40"/>
      <c r="H241" s="40"/>
      <c r="M241" s="44"/>
      <c r="N241" s="44"/>
      <c r="O241" s="44"/>
      <c r="P241" s="44"/>
    </row>
    <row r="242" spans="1:16" x14ac:dyDescent="0.15">
      <c r="A242" s="44"/>
      <c r="B242" s="44"/>
      <c r="C242" s="44"/>
      <c r="D242" s="44"/>
      <c r="E242" s="40" t="s">
        <v>750</v>
      </c>
      <c r="F242" s="42" t="s">
        <v>399</v>
      </c>
      <c r="G242" s="40"/>
      <c r="H242" s="40"/>
      <c r="M242" s="44"/>
      <c r="N242" s="44"/>
      <c r="O242" s="44"/>
      <c r="P242" s="44"/>
    </row>
    <row r="243" spans="1:16" x14ac:dyDescent="0.15">
      <c r="A243" s="44"/>
      <c r="B243" s="44"/>
      <c r="C243" s="44"/>
      <c r="D243" s="44"/>
      <c r="E243" s="40" t="s">
        <v>751</v>
      </c>
      <c r="F243" s="42" t="s">
        <v>1100</v>
      </c>
      <c r="G243" s="40"/>
      <c r="H243" s="40"/>
      <c r="M243" s="44"/>
      <c r="N243" s="44"/>
      <c r="O243" s="44"/>
      <c r="P243" s="44"/>
    </row>
    <row r="244" spans="1:16" x14ac:dyDescent="0.15">
      <c r="A244" s="44"/>
      <c r="B244" s="44"/>
      <c r="C244" s="44"/>
      <c r="D244" s="44"/>
      <c r="E244" s="40" t="s">
        <v>752</v>
      </c>
      <c r="F244" s="42" t="s">
        <v>398</v>
      </c>
      <c r="G244" s="40"/>
      <c r="H244" s="40"/>
      <c r="M244" s="44"/>
      <c r="N244" s="44"/>
      <c r="O244" s="44"/>
      <c r="P244" s="44"/>
    </row>
    <row r="245" spans="1:16" x14ac:dyDescent="0.15">
      <c r="A245" s="44"/>
      <c r="B245" s="44"/>
      <c r="C245" s="44"/>
      <c r="D245" s="44"/>
      <c r="E245" s="40" t="s">
        <v>753</v>
      </c>
      <c r="F245" s="42" t="s">
        <v>397</v>
      </c>
      <c r="G245" s="40"/>
      <c r="H245" s="40"/>
      <c r="M245" s="44"/>
      <c r="N245" s="44"/>
      <c r="O245" s="44"/>
      <c r="P245" s="44"/>
    </row>
    <row r="246" spans="1:16" x14ac:dyDescent="0.15">
      <c r="A246" s="44"/>
      <c r="B246" s="44"/>
      <c r="C246" s="44"/>
      <c r="D246" s="44"/>
      <c r="E246" s="40" t="s">
        <v>754</v>
      </c>
      <c r="F246" s="42" t="s">
        <v>396</v>
      </c>
      <c r="G246" s="40"/>
      <c r="H246" s="40"/>
      <c r="M246" s="44"/>
      <c r="N246" s="44"/>
      <c r="O246" s="44"/>
      <c r="P246" s="44"/>
    </row>
    <row r="247" spans="1:16" x14ac:dyDescent="0.15">
      <c r="A247" s="44"/>
      <c r="B247" s="44"/>
      <c r="C247" s="44"/>
      <c r="D247" s="44"/>
      <c r="E247" s="40" t="s">
        <v>755</v>
      </c>
      <c r="F247" s="42" t="s">
        <v>395</v>
      </c>
      <c r="G247" s="40"/>
      <c r="H247" s="40"/>
      <c r="M247" s="44"/>
      <c r="N247" s="44"/>
      <c r="O247" s="44"/>
      <c r="P247" s="44"/>
    </row>
    <row r="248" spans="1:16" x14ac:dyDescent="0.15">
      <c r="A248" s="44"/>
      <c r="B248" s="44"/>
      <c r="C248" s="44"/>
      <c r="D248" s="44"/>
      <c r="E248" s="40" t="s">
        <v>756</v>
      </c>
      <c r="F248" s="42" t="s">
        <v>394</v>
      </c>
      <c r="G248" s="40"/>
      <c r="H248" s="40"/>
      <c r="M248" s="44"/>
      <c r="N248" s="44"/>
      <c r="O248" s="44"/>
      <c r="P248" s="44"/>
    </row>
    <row r="249" spans="1:16" x14ac:dyDescent="0.15">
      <c r="A249" s="44"/>
      <c r="B249" s="44"/>
      <c r="C249" s="44"/>
      <c r="D249" s="44"/>
      <c r="E249" s="40" t="s">
        <v>914</v>
      </c>
      <c r="F249" s="42" t="s">
        <v>393</v>
      </c>
      <c r="G249" s="40"/>
      <c r="H249" s="40"/>
      <c r="M249" s="44"/>
      <c r="N249" s="44"/>
      <c r="O249" s="44"/>
      <c r="P249" s="44"/>
    </row>
    <row r="250" spans="1:16" x14ac:dyDescent="0.15">
      <c r="A250" s="44"/>
      <c r="B250" s="44"/>
      <c r="C250" s="44"/>
      <c r="D250" s="44"/>
      <c r="E250" s="40" t="s">
        <v>915</v>
      </c>
      <c r="F250" s="42" t="s">
        <v>392</v>
      </c>
      <c r="G250" s="40"/>
      <c r="H250" s="40"/>
      <c r="M250" s="44"/>
      <c r="N250" s="44"/>
      <c r="O250" s="44"/>
      <c r="P250" s="44"/>
    </row>
    <row r="251" spans="1:16" x14ac:dyDescent="0.15">
      <c r="A251" s="44"/>
      <c r="B251" s="44"/>
      <c r="C251" s="44"/>
      <c r="D251" s="44"/>
      <c r="E251" s="40" t="s">
        <v>757</v>
      </c>
      <c r="F251" s="42" t="s">
        <v>391</v>
      </c>
      <c r="G251" s="40"/>
      <c r="H251" s="40"/>
      <c r="M251" s="44"/>
      <c r="N251" s="44"/>
      <c r="O251" s="44"/>
      <c r="P251" s="44"/>
    </row>
    <row r="252" spans="1:16" x14ac:dyDescent="0.15">
      <c r="A252" s="44"/>
      <c r="B252" s="44"/>
      <c r="C252" s="44"/>
      <c r="D252" s="44"/>
      <c r="E252" s="40" t="s">
        <v>758</v>
      </c>
      <c r="F252" s="42" t="s">
        <v>390</v>
      </c>
      <c r="G252" s="40"/>
      <c r="H252" s="40"/>
      <c r="M252" s="44"/>
      <c r="N252" s="44"/>
      <c r="O252" s="44"/>
      <c r="P252" s="44"/>
    </row>
    <row r="253" spans="1:16" x14ac:dyDescent="0.15">
      <c r="A253" s="44"/>
      <c r="B253" s="44"/>
      <c r="C253" s="44"/>
      <c r="D253" s="44"/>
      <c r="E253" s="40" t="s">
        <v>759</v>
      </c>
      <c r="F253" s="42" t="s">
        <v>389</v>
      </c>
      <c r="G253" s="40"/>
      <c r="H253" s="40"/>
      <c r="M253" s="44"/>
      <c r="N253" s="44"/>
      <c r="O253" s="44"/>
      <c r="P253" s="44"/>
    </row>
    <row r="254" spans="1:16" x14ac:dyDescent="0.15">
      <c r="A254" s="44"/>
      <c r="B254" s="44"/>
      <c r="C254" s="44"/>
      <c r="D254" s="44"/>
      <c r="E254" s="40" t="s">
        <v>760</v>
      </c>
      <c r="F254" s="42" t="s">
        <v>388</v>
      </c>
      <c r="G254" s="40"/>
      <c r="H254" s="40"/>
      <c r="M254" s="44"/>
      <c r="N254" s="44"/>
      <c r="O254" s="44"/>
      <c r="P254" s="44"/>
    </row>
    <row r="255" spans="1:16" x14ac:dyDescent="0.15">
      <c r="A255" s="44"/>
      <c r="B255" s="44"/>
      <c r="C255" s="44"/>
      <c r="D255" s="44"/>
      <c r="E255" s="40" t="s">
        <v>761</v>
      </c>
      <c r="F255" s="42" t="s">
        <v>387</v>
      </c>
      <c r="G255" s="40"/>
      <c r="H255" s="40"/>
      <c r="M255" s="44"/>
      <c r="N255" s="44"/>
      <c r="O255" s="44"/>
      <c r="P255" s="44"/>
    </row>
    <row r="256" spans="1:16" x14ac:dyDescent="0.15">
      <c r="A256" s="44"/>
      <c r="B256" s="44"/>
      <c r="C256" s="44"/>
      <c r="D256" s="44"/>
      <c r="E256" s="40" t="s">
        <v>762</v>
      </c>
      <c r="F256" s="42" t="s">
        <v>386</v>
      </c>
      <c r="G256" s="40"/>
      <c r="H256" s="40"/>
      <c r="M256" s="44"/>
      <c r="N256" s="44"/>
      <c r="O256" s="44"/>
      <c r="P256" s="44"/>
    </row>
    <row r="257" spans="1:16" x14ac:dyDescent="0.15">
      <c r="A257" s="44"/>
      <c r="B257" s="44"/>
      <c r="C257" s="44"/>
      <c r="D257" s="44"/>
      <c r="E257" s="40" t="s">
        <v>763</v>
      </c>
      <c r="F257" s="42" t="s">
        <v>385</v>
      </c>
      <c r="G257" s="40"/>
      <c r="H257" s="40"/>
      <c r="M257" s="44"/>
      <c r="N257" s="44"/>
      <c r="O257" s="44"/>
      <c r="P257" s="44"/>
    </row>
    <row r="258" spans="1:16" x14ac:dyDescent="0.15">
      <c r="A258" s="44"/>
      <c r="B258" s="44"/>
      <c r="C258" s="44"/>
      <c r="D258" s="44"/>
      <c r="E258" s="40" t="s">
        <v>764</v>
      </c>
      <c r="F258" s="42" t="s">
        <v>384</v>
      </c>
      <c r="G258" s="40"/>
      <c r="H258" s="40"/>
      <c r="M258" s="44"/>
      <c r="N258" s="44"/>
      <c r="O258" s="44"/>
      <c r="P258" s="44"/>
    </row>
    <row r="259" spans="1:16" x14ac:dyDescent="0.15">
      <c r="A259" s="44"/>
      <c r="B259" s="44"/>
      <c r="C259" s="44"/>
      <c r="D259" s="44"/>
      <c r="E259" s="40" t="s">
        <v>765</v>
      </c>
      <c r="F259" s="42" t="s">
        <v>383</v>
      </c>
      <c r="G259" s="40"/>
      <c r="H259" s="40"/>
      <c r="M259" s="44"/>
      <c r="N259" s="44"/>
      <c r="O259" s="44"/>
      <c r="P259" s="44"/>
    </row>
    <row r="260" spans="1:16" x14ac:dyDescent="0.15">
      <c r="A260" s="44"/>
      <c r="B260" s="44"/>
      <c r="C260" s="44"/>
      <c r="D260" s="44"/>
      <c r="E260" s="40" t="s">
        <v>766</v>
      </c>
      <c r="F260" s="42" t="s">
        <v>382</v>
      </c>
      <c r="G260" s="40"/>
      <c r="H260" s="40"/>
      <c r="M260" s="44"/>
      <c r="N260" s="44"/>
      <c r="O260" s="44"/>
      <c r="P260" s="44"/>
    </row>
    <row r="261" spans="1:16" x14ac:dyDescent="0.15">
      <c r="A261" s="44"/>
      <c r="B261" s="44"/>
      <c r="C261" s="44"/>
      <c r="D261" s="44"/>
      <c r="E261" s="40" t="s">
        <v>767</v>
      </c>
      <c r="F261" s="42" t="s">
        <v>381</v>
      </c>
      <c r="G261" s="40"/>
      <c r="H261" s="40"/>
      <c r="M261" s="44"/>
      <c r="N261" s="44"/>
      <c r="O261" s="44"/>
      <c r="P261" s="44"/>
    </row>
    <row r="262" spans="1:16" x14ac:dyDescent="0.15">
      <c r="A262" s="44"/>
      <c r="B262" s="44"/>
      <c r="C262" s="44"/>
      <c r="D262" s="44"/>
      <c r="E262" s="40" t="s">
        <v>768</v>
      </c>
      <c r="F262" s="42" t="s">
        <v>380</v>
      </c>
      <c r="G262" s="40"/>
      <c r="H262" s="40"/>
      <c r="M262" s="44"/>
      <c r="N262" s="44"/>
      <c r="O262" s="44"/>
      <c r="P262" s="44"/>
    </row>
    <row r="263" spans="1:16" x14ac:dyDescent="0.15">
      <c r="A263" s="44"/>
      <c r="B263" s="44"/>
      <c r="C263" s="44"/>
      <c r="D263" s="44"/>
      <c r="E263" s="40" t="s">
        <v>769</v>
      </c>
      <c r="F263" s="42" t="s">
        <v>379</v>
      </c>
      <c r="G263" s="40"/>
      <c r="H263" s="40"/>
      <c r="M263" s="44"/>
      <c r="N263" s="44"/>
      <c r="O263" s="44"/>
      <c r="P263" s="44"/>
    </row>
    <row r="264" spans="1:16" x14ac:dyDescent="0.15">
      <c r="A264" s="44"/>
      <c r="B264" s="44"/>
      <c r="C264" s="44"/>
      <c r="D264" s="44"/>
      <c r="E264" s="40" t="s">
        <v>916</v>
      </c>
      <c r="F264" s="42" t="s">
        <v>1101</v>
      </c>
      <c r="G264" s="40"/>
      <c r="H264" s="40"/>
      <c r="M264" s="44"/>
      <c r="N264" s="44"/>
      <c r="O264" s="44"/>
      <c r="P264" s="44"/>
    </row>
    <row r="265" spans="1:16" x14ac:dyDescent="0.15">
      <c r="A265" s="44"/>
      <c r="B265" s="44"/>
      <c r="C265" s="44"/>
      <c r="D265" s="44"/>
      <c r="E265" s="40" t="s">
        <v>917</v>
      </c>
      <c r="F265" s="42"/>
      <c r="G265" s="40"/>
      <c r="H265" s="40"/>
      <c r="M265" s="44"/>
      <c r="N265" s="44"/>
      <c r="O265" s="44"/>
      <c r="P265" s="44"/>
    </row>
    <row r="266" spans="1:16" x14ac:dyDescent="0.15">
      <c r="A266" s="44"/>
      <c r="B266" s="44"/>
      <c r="C266" s="44"/>
      <c r="D266" s="44"/>
      <c r="E266" s="40" t="s">
        <v>918</v>
      </c>
      <c r="F266" s="42" t="s">
        <v>378</v>
      </c>
      <c r="G266" s="40"/>
      <c r="H266" s="40" t="s">
        <v>564</v>
      </c>
      <c r="M266" s="44"/>
      <c r="N266" s="44"/>
      <c r="O266" s="44"/>
      <c r="P266" s="44"/>
    </row>
    <row r="267" spans="1:16" x14ac:dyDescent="0.15">
      <c r="A267" s="44"/>
      <c r="B267" s="44"/>
      <c r="C267" s="44"/>
      <c r="D267" s="44"/>
      <c r="E267" s="40" t="s">
        <v>919</v>
      </c>
      <c r="F267" s="42" t="s">
        <v>377</v>
      </c>
      <c r="G267" s="40"/>
      <c r="H267" s="40"/>
      <c r="M267" s="44"/>
      <c r="N267" s="44"/>
      <c r="O267" s="44"/>
      <c r="P267" s="44"/>
    </row>
    <row r="268" spans="1:16" x14ac:dyDescent="0.15">
      <c r="A268" s="44"/>
      <c r="B268" s="44"/>
      <c r="C268" s="44"/>
      <c r="D268" s="44"/>
      <c r="E268" s="42" t="s">
        <v>770</v>
      </c>
      <c r="F268" s="42" t="s">
        <v>376</v>
      </c>
      <c r="G268" s="40"/>
      <c r="H268" s="40"/>
      <c r="M268" s="44"/>
      <c r="N268" s="44"/>
      <c r="O268" s="44"/>
      <c r="P268" s="44"/>
    </row>
    <row r="269" spans="1:16" x14ac:dyDescent="0.15">
      <c r="A269" s="44"/>
      <c r="B269" s="44"/>
      <c r="C269" s="44"/>
      <c r="D269" s="44"/>
      <c r="E269" s="42" t="s">
        <v>771</v>
      </c>
      <c r="F269" s="42"/>
      <c r="G269" s="40"/>
      <c r="H269" s="40"/>
      <c r="M269" s="44"/>
      <c r="N269" s="44"/>
      <c r="O269" s="44"/>
      <c r="P269" s="44"/>
    </row>
  </sheetData>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P35"/>
  <sheetViews>
    <sheetView zoomScaleNormal="100" workbookViewId="0">
      <selection activeCell="M15" sqref="M15:X22"/>
    </sheetView>
  </sheetViews>
  <sheetFormatPr defaultColWidth="7.375" defaultRowHeight="13.5" x14ac:dyDescent="0.15"/>
  <cols>
    <col min="1" max="1" width="15.875" customWidth="1"/>
    <col min="6" max="6" width="18.625" customWidth="1"/>
    <col min="8" max="8" width="13.125" customWidth="1"/>
    <col min="12" max="12" width="8.625" customWidth="1"/>
    <col min="15" max="15" width="8.375" bestFit="1" customWidth="1"/>
    <col min="17" max="17" width="10.125" customWidth="1"/>
    <col min="18" max="19" width="8.375" bestFit="1" customWidth="1"/>
    <col min="21" max="21" width="9" bestFit="1" customWidth="1"/>
    <col min="27" max="27" width="9.25" customWidth="1"/>
    <col min="28" max="29" width="8.125" bestFit="1" customWidth="1"/>
    <col min="31" max="31" width="8.5" customWidth="1"/>
    <col min="33" max="33" width="10.5" bestFit="1" customWidth="1"/>
    <col min="34" max="34" width="10.875" customWidth="1"/>
    <col min="35" max="36" width="10.5" bestFit="1" customWidth="1"/>
    <col min="37" max="37" width="11.75" customWidth="1"/>
    <col min="38" max="38" width="17.625" bestFit="1" customWidth="1"/>
    <col min="39" max="39" width="10.5" bestFit="1" customWidth="1"/>
    <col min="40" max="40" width="15.625" bestFit="1" customWidth="1"/>
    <col min="41" max="41" width="11.625" bestFit="1" customWidth="1"/>
    <col min="42" max="42" width="14.125" bestFit="1" customWidth="1"/>
  </cols>
  <sheetData>
    <row r="1" spans="1:42" ht="14.25" thickBot="1" x14ac:dyDescent="0.2">
      <c r="A1" s="172"/>
      <c r="B1" s="173"/>
      <c r="U1" s="139" t="s">
        <v>1041</v>
      </c>
      <c r="V1" s="22" t="s">
        <v>0</v>
      </c>
      <c r="W1" s="23" t="s">
        <v>39</v>
      </c>
      <c r="X1" s="23" t="s">
        <v>47</v>
      </c>
      <c r="Y1" s="23" t="s">
        <v>93</v>
      </c>
      <c r="Z1" s="23" t="s">
        <v>832</v>
      </c>
      <c r="AA1" s="23" t="s">
        <v>790</v>
      </c>
      <c r="AC1" s="28" t="s">
        <v>788</v>
      </c>
      <c r="AD1" s="29"/>
      <c r="AE1" s="14"/>
      <c r="AF1" s="14"/>
      <c r="AG1" s="14"/>
      <c r="AI1" s="24" t="s">
        <v>104</v>
      </c>
      <c r="AJ1" s="25"/>
      <c r="AL1" s="22" t="s">
        <v>840</v>
      </c>
      <c r="AM1" s="130" t="s">
        <v>841</v>
      </c>
      <c r="AN1" s="22" t="s">
        <v>994</v>
      </c>
      <c r="AO1" s="152" t="s">
        <v>1093</v>
      </c>
      <c r="AP1" s="152" t="s">
        <v>1061</v>
      </c>
    </row>
    <row r="2" spans="1:42" ht="15" thickTop="1" thickBot="1" x14ac:dyDescent="0.2">
      <c r="A2" s="201"/>
      <c r="B2" s="172"/>
      <c r="C2" s="172"/>
      <c r="D2" s="172"/>
      <c r="E2" s="172"/>
      <c r="F2" s="172"/>
      <c r="G2" s="172"/>
      <c r="H2" s="174"/>
      <c r="I2" s="174"/>
      <c r="J2" s="17"/>
      <c r="U2" s="15" t="str">
        <f>IF(VARUE_SPORTSART="○",VARUE_SPORTSART,"")</f>
        <v/>
      </c>
      <c r="V2" s="86" t="str" cm="1">
        <f t="array" aca="1" ref="V2" ca="1">IF(COUNTIF(志願書Ⅰ!C3:P7,"○")=1,IFERROR(INDIRECT("志願書Ⅰ!B" &amp;MATCH("○",志願書Ⅰ!H3:H7,0)+2),INDIRECT("志願書Ⅰ!I" &amp; MATCH("○",志願書Ⅰ!P3:P7,0)+2)),IF(COUNTIF(志願書Ⅰ!H3:Q7,"○")&gt;1,"OVER","NULL"))</f>
        <v>NULL</v>
      </c>
      <c r="W2" s="86" t="str">
        <f>IF(AND(志願書Ⅰ!W3="",志願書Ⅰ!AA3="○",志願書Ⅰ!AE3="○"),99,IF(COUNTIF(志願書Ⅰ!R3:AF5,"○")=1,MATCH("○",志願書Ⅰ!S3:AF3,0),IF(COUNTIF(志願書Ⅰ!R3:AF5,"○")&gt;0,"OVER","NULL")))</f>
        <v>NULL</v>
      </c>
      <c r="X2" s="86" t="str">
        <f>IF(VALUE_KOSHUKYOKA1_1&lt;&gt;"",IF(VALUE_KOSHUKYOKA1_2&lt;&gt;"",IF(VALUE_KOSHUKYOKA1_3&lt;&gt;"",VALUE_KOSHUKYOKA1_1 &amp; VALUE_KOSHUKYOKA1_2 &amp; VALUE_KOSHUKYOKA1_3,"NULL"),"NULL"),"NULL")</f>
        <v>NULL</v>
      </c>
      <c r="Y2" s="86" t="str">
        <f>IF(VALUE_KOSHUKYOKA2_1&lt;&gt;"",IF(VALUE_KOSHUKYOKA2_2&lt;&gt;"",IF(VALUE_KOSHUKYOKA2_3&lt;&gt;"",VALUE_KOSHUKYOKA2_1 &amp; VALUE_KOSHUKYOKA2_2 &amp;VALUE_KOSHUKYOKA2_3,"NULL"),"NULL"),"NULL")</f>
        <v>NULL</v>
      </c>
      <c r="Z2" s="86" t="str">
        <f ca="1">IF(COUNTIF(志願書Ⅰ!AE16:AE18,"○")=1,INDIRECT("志願書Ⅰ!X" &amp; (MATCH("○",志願書Ⅰ!AE16:AE18,0)+15)),IF(COUNTIF(志願書Ⅰ!AE16:AE18,"○")&gt;1,"OVER","NULL"))</f>
        <v>NULL</v>
      </c>
      <c r="AA2" s="86" t="str">
        <f ca="1">IF(COUNTIF(志願書Ⅰ!AE18:AF20,"○")=1,INDIRECT("志願書Ⅰ!X" &amp; (MATCH("○",志願書Ⅰ!AE18:AE20,0)+17)),IF(COUNTIF(志願書Ⅰ!AE18:AF20,"○")&gt;1,"OVER","NULL"))</f>
        <v>NULL</v>
      </c>
      <c r="AC2" s="27" t="s">
        <v>772</v>
      </c>
      <c r="AD2" s="86" t="str">
        <f>志願書Ⅰ!L31 &amp; 志願書Ⅰ!N31</f>
        <v/>
      </c>
      <c r="AE2" s="134"/>
      <c r="AF2" s="134"/>
      <c r="AG2" s="134"/>
      <c r="AI2" s="1" t="s">
        <v>105</v>
      </c>
      <c r="AJ2" s="86" t="b">
        <v>0</v>
      </c>
      <c r="AL2" s="131">
        <v>46113</v>
      </c>
      <c r="AM2" s="129" t="str">
        <f>IF(ISERROR(DATEVALUE(AM3)),"",DATEVALUE(AM3))</f>
        <v/>
      </c>
      <c r="AN2" s="151" t="str">
        <f>IF(VALUE_BIRTHDAY&lt;&gt;"",DATEDIF(VALUE_BIRTHDAY,VALUE_APPOINTMENTYEAR,"Y"),"")</f>
        <v/>
      </c>
      <c r="AO2" s="15"/>
      <c r="AP2" s="15" t="s">
        <v>800</v>
      </c>
    </row>
    <row r="3" spans="1:42" ht="14.25" thickTop="1" x14ac:dyDescent="0.15">
      <c r="A3" s="201"/>
      <c r="B3" s="172"/>
      <c r="C3" s="172"/>
      <c r="D3" s="172"/>
      <c r="E3" s="172"/>
      <c r="F3" s="172"/>
      <c r="G3" s="172"/>
      <c r="H3" s="172"/>
      <c r="I3" s="172"/>
      <c r="J3" s="175"/>
      <c r="AC3" s="23" t="s">
        <v>579</v>
      </c>
      <c r="AD3" s="86" t="str">
        <f>志願書Ⅰ!C40 &amp; 志願書Ⅰ!D40 &amp; 志願書Ⅰ!E40 &amp;志願書Ⅰ!F40</f>
        <v/>
      </c>
      <c r="AE3" s="134"/>
      <c r="AF3" s="134"/>
      <c r="AG3" s="134"/>
      <c r="AI3" s="1" t="s">
        <v>106</v>
      </c>
      <c r="AJ3" s="86" t="b">
        <v>0</v>
      </c>
      <c r="AM3" s="109" t="str">
        <f>志願書Ⅰ!VALUE_ERANAME&amp;志願書Ⅰ!AA28&amp;志願書Ⅰ!AB28&amp;"年"&amp;志願書Ⅰ!AC28&amp;志願書Ⅰ!AD28&amp;"月"&amp;志願書Ⅰ!AE28&amp;志願書Ⅰ!AF28&amp;"日"</f>
        <v>年月日</v>
      </c>
      <c r="AN3" s="22" t="s">
        <v>1095</v>
      </c>
      <c r="AO3" s="22" t="s">
        <v>1096</v>
      </c>
      <c r="AP3" s="1"/>
    </row>
    <row r="4" spans="1:42" x14ac:dyDescent="0.15">
      <c r="A4" s="176"/>
      <c r="B4" s="18"/>
      <c r="C4" s="18"/>
      <c r="D4" s="18"/>
      <c r="E4" s="18"/>
      <c r="F4" s="18"/>
      <c r="G4" s="18"/>
      <c r="H4" s="18"/>
      <c r="I4" s="18"/>
      <c r="AC4" s="23" t="s">
        <v>786</v>
      </c>
      <c r="AD4" s="86" t="str">
        <f>志願書Ⅰ!V44 &amp; 志願書Ⅰ!W44</f>
        <v/>
      </c>
      <c r="AE4" s="134"/>
      <c r="AF4" s="134"/>
      <c r="AG4" s="134"/>
      <c r="AM4" s="109"/>
      <c r="AN4" t="str">
        <f>IF(LEN(AN2)&gt;1,MID($AN2,1,1),"")</f>
        <v/>
      </c>
      <c r="AO4" t="str">
        <f>IF(LEN(AN2)&gt;1,MID($AN2,2,1),"")</f>
        <v/>
      </c>
    </row>
    <row r="5" spans="1:42" x14ac:dyDescent="0.15">
      <c r="A5" s="176"/>
      <c r="B5" s="18"/>
      <c r="C5" s="18"/>
      <c r="D5" s="18"/>
      <c r="E5" s="18"/>
      <c r="F5" s="23" t="s">
        <v>773</v>
      </c>
      <c r="G5" s="15" t="str">
        <f>志願書Ⅰ!C50 &amp;志願書Ⅰ!D50</f>
        <v/>
      </c>
      <c r="H5" s="18"/>
      <c r="I5" s="18"/>
      <c r="P5" s="187" t="s">
        <v>1106</v>
      </c>
      <c r="Q5" s="187"/>
      <c r="AC5" s="23" t="s">
        <v>787</v>
      </c>
      <c r="AD5" s="86" t="str">
        <f>志願書Ⅰ!X44 &amp;志願書Ⅰ!Y44</f>
        <v/>
      </c>
      <c r="AE5" s="134"/>
      <c r="AF5" s="134"/>
      <c r="AG5" s="134"/>
      <c r="AI5" s="26" t="s">
        <v>107</v>
      </c>
      <c r="AJ5" s="25"/>
      <c r="AL5" s="110" t="s">
        <v>995</v>
      </c>
      <c r="AM5" s="768" t="s">
        <v>1000</v>
      </c>
      <c r="AN5" s="769"/>
      <c r="AO5" s="768" t="s">
        <v>1001</v>
      </c>
      <c r="AP5" s="769"/>
    </row>
    <row r="6" spans="1:42" x14ac:dyDescent="0.15">
      <c r="A6" s="176"/>
      <c r="B6" s="18"/>
      <c r="C6" s="18"/>
      <c r="D6" s="18"/>
      <c r="E6" s="18"/>
      <c r="F6" s="23" t="s">
        <v>774</v>
      </c>
      <c r="G6" s="15" t="str">
        <f>志願書Ⅰ!C51 &amp;志願書Ⅰ!D51</f>
        <v/>
      </c>
      <c r="H6" s="18"/>
      <c r="I6" s="18"/>
      <c r="P6" s="1" t="str">
        <f>志願書Ⅰ!VALUE_MENKYOERANAME1&amp;志願書Ⅰ!VALUE_MENKYOYEAR1&amp;志願書Ⅰ!$L50&amp;"年"&amp;志願書Ⅰ!VALUE_MENKYOMONTH1&amp;志願書Ⅰ!$N50&amp;"月01日"</f>
        <v>年月01日</v>
      </c>
      <c r="Q6" s="87" t="str">
        <f t="shared" ref="Q6:Q8" si="0">IF(ISERROR(DATEVALUE($P6)),"",DATEVALUE($P6))</f>
        <v/>
      </c>
      <c r="V6" s="22" t="s">
        <v>4</v>
      </c>
      <c r="W6" s="22" t="s">
        <v>2</v>
      </c>
      <c r="X6" s="106" t="s">
        <v>990</v>
      </c>
      <c r="Y6" s="107" t="s">
        <v>991</v>
      </c>
      <c r="AC6" s="23" t="s">
        <v>773</v>
      </c>
      <c r="AD6" s="86" t="str">
        <f>志願書Ⅰ!C50 &amp;志願書Ⅰ!D50</f>
        <v/>
      </c>
      <c r="AE6" s="134"/>
      <c r="AF6" s="134"/>
      <c r="AG6" s="134"/>
      <c r="AI6" s="1" t="s">
        <v>108</v>
      </c>
      <c r="AJ6" s="86" t="b">
        <v>0</v>
      </c>
      <c r="AL6" s="87" t="str">
        <f>IF(ISERROR(DATEVALUE(AL7)),"",DATEVALUE(AL7))</f>
        <v/>
      </c>
      <c r="AM6" t="str">
        <f>志願書Ⅰ!VALUE_MENKYOERANAME1&amp;志願書Ⅰ!VALUE_MENKYOYEAR1&amp;志願書Ⅰ!$L50&amp;"年"&amp;志願書Ⅰ!VALUE_GRADUATIONMONTH&amp;志願書Ⅰ!$N50&amp;"月01日"</f>
        <v>年月01日</v>
      </c>
      <c r="AN6" s="109" t="str">
        <f t="shared" ref="AN6:AN8" si="1">IF(ISERROR(DATEVALUE($AM6)),"",DATEVALUE($AM6))</f>
        <v/>
      </c>
      <c r="AO6" t="str">
        <f>志願書Ⅰ!F60&amp;"年"&amp;志願書Ⅰ!I60&amp;"月"&amp;志願書Ⅰ!M60&amp;"日"</f>
        <v>年月日</v>
      </c>
      <c r="AP6" s="109" t="str">
        <f>IF(ISERROR(DATEVALUE($AO6)),"",DATEVALUE($AO6))</f>
        <v/>
      </c>
    </row>
    <row r="7" spans="1:42" x14ac:dyDescent="0.15">
      <c r="A7" s="176"/>
      <c r="B7" s="18"/>
      <c r="C7" s="18"/>
      <c r="D7" s="18"/>
      <c r="E7" s="18"/>
      <c r="F7" s="23" t="s">
        <v>775</v>
      </c>
      <c r="G7" s="15" t="str">
        <f>志願書Ⅰ!C52 &amp;志願書Ⅰ!D52</f>
        <v/>
      </c>
      <c r="H7" s="18"/>
      <c r="I7" s="18"/>
      <c r="P7" s="1" t="str">
        <f>志願書Ⅰ!VALUE_MENKYOERANAME2&amp;志願書Ⅰ!VALUE_MENKYOYEAR2&amp;志願書Ⅰ!$L51&amp;"年"&amp;志願書Ⅰ!VALUE_MENKYOMONTH2&amp;志願書Ⅰ!$N51&amp;"月01日"</f>
        <v>年月01日</v>
      </c>
      <c r="Q7" s="87" t="str">
        <f t="shared" si="0"/>
        <v/>
      </c>
      <c r="V7" s="86" t="str">
        <f ca="1">IF(COUNTIF(志願書Ⅰ!M16:N21,"○")=1,INDIRECT("志願書Ⅰ!B" &amp; (MATCH("○",志願書Ⅰ!M16:M21,0)+15)),IF(COUNTIF(志願書Ⅰ!M16:N21,"○")&gt;1,"OVER","NULL"))</f>
        <v>NULL</v>
      </c>
      <c r="W7" s="86" t="str">
        <f ca="1">IF(COUNTIF(志願書Ⅰ!I43:K46,"○")=1,INDIRECT("志願書Ⅰ!C" &amp; (MATCH("○",志願書Ⅰ!I43:I46,0)+40)),IF(COUNTIF(志願書Ⅰ!I43:K46,"○")&gt;1,"OVER","NULL"))</f>
        <v>NULL</v>
      </c>
      <c r="X7" s="1">
        <v>30</v>
      </c>
      <c r="Y7" s="1">
        <v>30</v>
      </c>
      <c r="AC7" s="23" t="s">
        <v>774</v>
      </c>
      <c r="AD7" s="86" t="str">
        <f>志願書Ⅰ!C51 &amp;志願書Ⅰ!D51</f>
        <v/>
      </c>
      <c r="AE7" s="134"/>
      <c r="AF7" s="134"/>
      <c r="AG7" s="134"/>
      <c r="AI7" s="1" t="s">
        <v>65</v>
      </c>
      <c r="AJ7" s="86" t="b">
        <v>0</v>
      </c>
      <c r="AL7" s="1" t="str">
        <f>志願書Ⅰ!VALUE_GRADUATIONERANAME&amp;志願書Ⅰ!VALUE_GRADUATIONYEAR&amp;志願書Ⅰ!O44&amp;"年"&amp;志願書Ⅰ!P44&amp;志願書Ⅰ!Q44&amp;"月01日"</f>
        <v>年月01日</v>
      </c>
      <c r="AM7" t="str">
        <f>志願書Ⅰ!VALUE_MENKYOERANAME2&amp;志願書Ⅰ!VALUE_MENKYOYEAR2&amp;志願書Ⅰ!$L51&amp;"年"&amp;志願書Ⅰ!VALUE_MENKYOMONTH2&amp;志願書Ⅰ!$N51&amp;"月01日"</f>
        <v>年月01日</v>
      </c>
      <c r="AN7" s="109" t="str">
        <f t="shared" si="1"/>
        <v/>
      </c>
      <c r="AO7" t="str">
        <f>志願書Ⅰ!F61&amp;"年"&amp;志願書Ⅰ!I61&amp;"月"&amp;志願書Ⅰ!M61&amp;"日"</f>
        <v>年月日</v>
      </c>
      <c r="AP7" s="109" t="str">
        <f>IF(ISERROR(DATEVALUE($AO7)),"",DATEVALUE($AO7))</f>
        <v/>
      </c>
    </row>
    <row r="8" spans="1:42" x14ac:dyDescent="0.15">
      <c r="F8" s="23" t="s">
        <v>776</v>
      </c>
      <c r="G8" s="15" t="str">
        <f>志願書Ⅰ!C53 &amp;志願書Ⅰ!D53</f>
        <v/>
      </c>
      <c r="P8" s="1" t="str">
        <f>志願書Ⅰ!VALUE_MENKYOERANAME3&amp;志願書Ⅰ!VALUE_MENKYOYEAR3&amp;志願書Ⅰ!$L52&amp;"年"&amp;志願書Ⅰ!VALUE_MENKYOMONTH3&amp;志願書Ⅰ!$N52&amp;"月01日"</f>
        <v>年月01日</v>
      </c>
      <c r="Q8" s="87" t="str">
        <f t="shared" si="0"/>
        <v/>
      </c>
      <c r="AC8" s="23" t="s">
        <v>775</v>
      </c>
      <c r="AD8" s="86" t="str">
        <f>志願書Ⅰ!C52 &amp;志願書Ⅰ!D52</f>
        <v/>
      </c>
      <c r="AE8" s="134"/>
      <c r="AF8" s="134"/>
      <c r="AG8" s="134"/>
      <c r="AM8" t="str">
        <f>志願書Ⅰ!VALUE_MENKYOERANAME3&amp;志願書Ⅰ!VALUE_MENKYOYEAR3&amp;志願書Ⅰ!$L52&amp;"年"&amp;志願書Ⅰ!VALUE_MENKYOMONTH3&amp;志願書Ⅰ!$N52&amp;"月01日"</f>
        <v>年月01日</v>
      </c>
      <c r="AN8" s="109" t="str">
        <f t="shared" si="1"/>
        <v/>
      </c>
    </row>
    <row r="9" spans="1:42" x14ac:dyDescent="0.15">
      <c r="F9" s="23" t="s">
        <v>777</v>
      </c>
      <c r="G9" s="15" t="str">
        <f>志願書Ⅰ!C54 &amp;志願書Ⅰ!D54</f>
        <v/>
      </c>
      <c r="H9" s="134"/>
      <c r="I9" s="134"/>
      <c r="J9" s="134"/>
      <c r="L9" s="26" t="s">
        <v>109</v>
      </c>
      <c r="M9" s="25"/>
      <c r="P9" s="1" t="str">
        <f>志願書Ⅰ!VALUE_MENKYOERANAME4&amp;志願書Ⅰ!VALUE_MENKYOYEAR4&amp;志願書Ⅰ!$L53&amp;"年"&amp;志願書Ⅰ!VALUE_MENKYOMONTH4&amp;志願書Ⅰ!$N53&amp;"月01日"</f>
        <v>年月01日</v>
      </c>
      <c r="Q9" s="87" t="str">
        <f>IF(ISERROR(DATEVALUE($P9)),"",DATEVALUE($P9))</f>
        <v/>
      </c>
    </row>
    <row r="10" spans="1:42" ht="13.5" customHeight="1" x14ac:dyDescent="0.15">
      <c r="F10" s="23" t="s">
        <v>778</v>
      </c>
      <c r="G10" s="15" t="str">
        <f>志願書Ⅰ!C55 &amp;志願書Ⅰ!D55</f>
        <v/>
      </c>
      <c r="H10" s="134"/>
      <c r="I10" s="134"/>
      <c r="J10" s="134"/>
      <c r="L10" s="1" t="s">
        <v>28</v>
      </c>
      <c r="M10" s="86" t="b">
        <v>0</v>
      </c>
      <c r="P10" s="1" t="str">
        <f>志願書Ⅰ!VALUE_MENKYOERANAME5&amp;志願書Ⅰ!VALUE_MENKYOYEAR5&amp;志願書Ⅰ!$L54&amp;"年"&amp;志願書Ⅰ!VALUE_MENKYOMONTH5&amp;志願書Ⅰ!$N54&amp;"月01日"</f>
        <v>年月01日</v>
      </c>
      <c r="Q10" s="87" t="str">
        <f>IF(ISERROR(DATEVALUE($P10)),"",DATEVALUE($P10))</f>
        <v/>
      </c>
    </row>
    <row r="11" spans="1:42" x14ac:dyDescent="0.15">
      <c r="F11" s="23" t="s">
        <v>779</v>
      </c>
      <c r="G11" s="15" t="str">
        <f>志願書Ⅰ!C56 &amp;志願書Ⅰ!D56</f>
        <v/>
      </c>
      <c r="H11" s="134"/>
      <c r="I11" s="134"/>
      <c r="J11" s="134"/>
      <c r="L11" s="1" t="s">
        <v>51</v>
      </c>
      <c r="M11" s="86" t="b">
        <v>0</v>
      </c>
      <c r="P11" s="1" t="str">
        <f>志願書Ⅰ!VALUE_MENKYOERANAME6&amp;志願書Ⅰ!VALUE_MENKYOYEAR6&amp;志願書Ⅰ!$L55&amp;"年"&amp;志願書Ⅰ!VALUE_MENKYOMONTH6&amp;志願書Ⅰ!$N55&amp;"月01日"</f>
        <v>年月01日</v>
      </c>
      <c r="Q11" s="87" t="str">
        <f>IF(ISERROR(DATEVALUE($P11)),"",DATEVALUE($P11))</f>
        <v/>
      </c>
    </row>
    <row r="12" spans="1:42" x14ac:dyDescent="0.15">
      <c r="F12" s="23" t="s">
        <v>1114</v>
      </c>
      <c r="G12" s="86" t="str">
        <f>志願書Ⅰ!V44 &amp; 志願書Ⅰ!W44</f>
        <v/>
      </c>
      <c r="H12" s="23" t="s">
        <v>1115</v>
      </c>
      <c r="I12" s="1" t="b">
        <f>IF(OR(G12="01",G12="02",G12="06",G12="21"),TRUE,FALSE)</f>
        <v>0</v>
      </c>
      <c r="P12" s="1" t="str">
        <f>志願書Ⅰ!VALUE_MENKYOERANAME7&amp;志願書Ⅰ!VALUE_MENKYOYEAR7&amp;志願書Ⅰ!$L56&amp;"年"&amp;志願書Ⅰ!VALUE_MENKYOMONTH7&amp;志願書Ⅰ!$N56&amp;"月01日"</f>
        <v>年月01日</v>
      </c>
      <c r="Q12" s="87" t="str">
        <f>IF(ISERROR(DATEVALUE($P12)),"",DATEVALUE($P12))</f>
        <v/>
      </c>
    </row>
    <row r="13" spans="1:42" x14ac:dyDescent="0.15">
      <c r="F13" s="23" t="s">
        <v>780</v>
      </c>
      <c r="G13" s="86" t="str">
        <f>志願書Ⅰ!T50 &amp; 志願書Ⅰ!U50</f>
        <v/>
      </c>
      <c r="H13" s="23" t="s">
        <v>1111</v>
      </c>
      <c r="I13" s="1" t="b">
        <f>IF(OR(G13="01",G13="02",G13="06",G13="21"),TRUE,FALSE)</f>
        <v>0</v>
      </c>
    </row>
    <row r="14" spans="1:42" x14ac:dyDescent="0.15">
      <c r="F14" s="23" t="s">
        <v>781</v>
      </c>
      <c r="G14" s="86" t="str">
        <f>志願書Ⅰ!T51 &amp; 志願書Ⅰ!U51</f>
        <v/>
      </c>
      <c r="H14" s="23" t="s">
        <v>1112</v>
      </c>
      <c r="I14" s="1" t="b">
        <f>IF(OR(G14="01",G14="02",G14="06",G14="21"),TRUE,FALSE)</f>
        <v>0</v>
      </c>
      <c r="L14" s="770" t="s">
        <v>996</v>
      </c>
      <c r="M14" s="770"/>
      <c r="N14" s="770" t="s">
        <v>997</v>
      </c>
      <c r="O14" s="770"/>
      <c r="P14" s="766" t="s">
        <v>1094</v>
      </c>
      <c r="Q14" s="767"/>
      <c r="R14" s="767"/>
    </row>
    <row r="15" spans="1:42" ht="13.5" customHeight="1" x14ac:dyDescent="0.15">
      <c r="F15" s="23" t="s">
        <v>782</v>
      </c>
      <c r="G15" s="86" t="str">
        <f>志願書Ⅰ!T52 &amp;志願書Ⅰ!U52</f>
        <v/>
      </c>
      <c r="H15" s="23" t="s">
        <v>1113</v>
      </c>
      <c r="I15" s="1" t="b">
        <f t="shared" ref="I15" si="2">IF(OR(G15="01",G15="02",G15="06",G15="21"),TRUE,FALSE)</f>
        <v>0</v>
      </c>
      <c r="L15" s="1" t="str">
        <f>志願書Ⅱ!$B7&amp;志願書Ⅱ!$D7&amp;志願書Ⅱ!$E7&amp;志願書Ⅱ!$G7&amp;志願書Ⅱ!$H7&amp;"日"</f>
        <v>年月日</v>
      </c>
      <c r="M15" s="87" t="str">
        <f>IF(ISERROR(DATEVALUE($L15)),"",DATEVALUE($L15))</f>
        <v/>
      </c>
      <c r="N15" s="1" t="str">
        <f>志願書Ⅱ!$B8&amp;志願書Ⅱ!$D8&amp;志願書Ⅱ!$E8&amp;志願書Ⅱ!$G8&amp;志願書Ⅱ!$H8&amp;"日"</f>
        <v>年月日</v>
      </c>
      <c r="O15" s="87" t="str">
        <f>IF(ISERROR(DATEVALUE($N15)),"",DATEVALUE($N15))</f>
        <v/>
      </c>
      <c r="P15" s="180" t="s">
        <v>974</v>
      </c>
      <c r="Q15" s="1">
        <v>0</v>
      </c>
      <c r="R15" s="1" t="str">
        <f ca="1">IF(OR(ISERROR($F$23),ISERROR($G$23)),IF(S15,$AP$2,""),IF(IF(AND(OFFSET(対応表2!$B$117,Q15,$F$23)="○",OFFSET(対応表2!$B$140,Q15,$G$23)="○"),$AP$2,$AO$2)=0,"",IF(AND(OFFSET(対応表2!$B$117,Q15,$F$23)="○",OFFSET(対応表2!$B$140,Q15,$G$23)="○"),$AP$2,$AO$2)))</f>
        <v/>
      </c>
      <c r="S15" t="b">
        <f ca="1">IF(ISERROR($C$23),FALSE,OFFSET(対応表2!$B$140,Q15,(IF(VARUE_SPORTSART&lt;&gt;"",$C$31,$C$23)-1)*3)="○")</f>
        <v>0</v>
      </c>
      <c r="T15" s="184"/>
      <c r="U15" s="184"/>
      <c r="V15" s="184"/>
      <c r="W15" s="184"/>
      <c r="X15" s="184"/>
      <c r="Y15" s="184"/>
      <c r="Z15" s="184"/>
      <c r="AA15" s="183"/>
    </row>
    <row r="16" spans="1:42" ht="13.5" customHeight="1" x14ac:dyDescent="0.15">
      <c r="F16" s="23" t="s">
        <v>783</v>
      </c>
      <c r="G16" s="86" t="str">
        <f>志願書Ⅰ!V50 &amp;志願書Ⅰ!W50</f>
        <v/>
      </c>
      <c r="L16" s="1" t="str">
        <f>志願書Ⅱ!$B9&amp;志願書Ⅱ!$D9&amp;志願書Ⅱ!$E9&amp;志願書Ⅱ!$G9&amp;志願書Ⅱ!$H9&amp;"日"</f>
        <v>年月日</v>
      </c>
      <c r="M16" s="87" t="str">
        <f>IF(ISERROR(DATEVALUE($L16)),"",DATEVALUE($L16))</f>
        <v/>
      </c>
      <c r="N16" s="1" t="str">
        <f>志願書Ⅱ!$B10&amp;志願書Ⅱ!$D10&amp;志願書Ⅱ!$E10&amp;志願書Ⅱ!$G10&amp;志願書Ⅱ!$H10&amp;"日"</f>
        <v>年月日</v>
      </c>
      <c r="O16" s="87" t="str">
        <f>IF(ISERROR(DATEVALUE($N16)),"",DATEVALUE($N16))</f>
        <v/>
      </c>
      <c r="P16" s="182" t="s">
        <v>1052</v>
      </c>
      <c r="Q16" s="1">
        <v>1</v>
      </c>
      <c r="R16" s="1" t="str">
        <f ca="1">IF(OR(ISERROR($F$23),ISERROR($G$23)),IF(S16,$AP$2,""),IF(IF(AND(OFFSET(対応表2!$B$117,Q16,$F$23)="○",OFFSET(対応表2!$B$140,Q16,$G$23)="○"),$AP$2,$AO$2)=0,"",IF(AND(OFFSET(対応表2!$B$117,Q16,$F$23)="○",OFFSET(対応表2!$B$140,Q16,$G$23)="○"),$AP$2,$AO$2)))</f>
        <v/>
      </c>
      <c r="S16" t="b">
        <f ca="1">IF(ISERROR($C$23),FALSE,OFFSET(対応表2!$B$140,Q16,(IF(VARUE_SPORTSART&lt;&gt;"",$C$31,$C$23)-1)*3)="○")</f>
        <v>0</v>
      </c>
      <c r="T16" s="186"/>
      <c r="U16" s="186"/>
      <c r="V16" s="186"/>
      <c r="W16" s="186"/>
      <c r="X16" s="186"/>
      <c r="Y16" s="186"/>
      <c r="Z16" s="186"/>
      <c r="AA16" s="184"/>
    </row>
    <row r="17" spans="3:27" ht="13.5" customHeight="1" x14ac:dyDescent="0.15">
      <c r="F17" s="23" t="s">
        <v>784</v>
      </c>
      <c r="G17" s="86" t="str">
        <f>志願書Ⅰ!V51 &amp; 志願書Ⅰ!W51</f>
        <v/>
      </c>
      <c r="L17" s="1" t="str">
        <f>志願書Ⅱ!$B11&amp;志願書Ⅱ!$D11&amp;志願書Ⅱ!$E11&amp;志願書Ⅱ!$G11&amp;志願書Ⅱ!$H11&amp;"日"</f>
        <v>年月日</v>
      </c>
      <c r="M17" s="87" t="str">
        <f>IF(ISERROR(DATEVALUE($L17)),"",DATEVALUE($L17))</f>
        <v/>
      </c>
      <c r="N17" s="1" t="str">
        <f>志願書Ⅱ!$B12&amp;志願書Ⅱ!$D12&amp;志願書Ⅱ!$E12&amp;志願書Ⅱ!$G12&amp;志願書Ⅱ!$H12&amp;"日"</f>
        <v>年月日</v>
      </c>
      <c r="O17" s="87" t="str">
        <f>IF(ISERROR(DATEVALUE($N17)),"",DATEVALUE($N17))</f>
        <v/>
      </c>
      <c r="P17" s="180" t="s">
        <v>1053</v>
      </c>
      <c r="Q17" s="1">
        <v>2</v>
      </c>
      <c r="R17" s="1" t="str">
        <f ca="1">IF(OR(ISERROR($F$23),ISERROR($G$23)),IF(S17,$AP$2,""),IF(IF(AND(OFFSET(対応表2!$B$117,Q17,$F$23)="○",OFFSET(対応表2!$B$140,Q17,$G$23)="○"),$AP$2,$AO$2)=0,"",IF(AND(OFFSET(対応表2!$B$117,Q17,$F$23)="○",OFFSET(対応表2!$B$140,Q17,$G$23)="○"),$AP$2,$AO$2)))</f>
        <v/>
      </c>
      <c r="S17" t="b">
        <f ca="1">IF(ISERROR($C$23),FALSE,OFFSET(対応表2!$B$140,Q17,(IF(VARUE_SPORTSART&lt;&gt;"",$C$31,$C$23)-1)*3)="○")</f>
        <v>0</v>
      </c>
      <c r="T17" s="184"/>
      <c r="U17" s="184"/>
      <c r="V17" s="184"/>
      <c r="W17" s="184"/>
      <c r="X17" s="184"/>
      <c r="Y17" s="184"/>
      <c r="Z17" s="184"/>
      <c r="AA17" s="183"/>
    </row>
    <row r="18" spans="3:27" ht="13.5" customHeight="1" x14ac:dyDescent="0.15">
      <c r="F18" s="23" t="s">
        <v>785</v>
      </c>
      <c r="G18" s="86" t="str">
        <f>志願書Ⅰ!V52 &amp;志願書Ⅰ!W52</f>
        <v/>
      </c>
      <c r="L18" s="1" t="str">
        <f>志願書Ⅱ!$B13&amp;志願書Ⅱ!$D13&amp;志願書Ⅱ!$E13&amp;志願書Ⅱ!$G13&amp;志願書Ⅱ!$H13&amp;"日"</f>
        <v>年月日</v>
      </c>
      <c r="M18" s="87" t="str">
        <f>IF(ISERROR(DATEVALUE($L18)),"",DATEVALUE($L18))</f>
        <v/>
      </c>
      <c r="N18" s="1" t="str">
        <f>志願書Ⅱ!$B14&amp;志願書Ⅱ!$D14&amp;志願書Ⅱ!$E14&amp;志願書Ⅱ!$G14&amp;志願書Ⅱ!$H14&amp;"日"</f>
        <v>年月日</v>
      </c>
      <c r="O18" s="87" t="str">
        <f>IF(ISERROR(DATEVALUE($N18)),"",DATEVALUE($N18))</f>
        <v/>
      </c>
      <c r="P18" s="180" t="s">
        <v>3</v>
      </c>
      <c r="Q18" s="1">
        <v>3</v>
      </c>
      <c r="R18" s="1" t="str">
        <f ca="1">IF(OR(ISERROR($F$23),ISERROR($G$23)),IF(S18,$AP$2,""),IF(IF(AND(OFFSET(対応表2!$B$117,Q18,$F$23)="○",志願書Ⅰ!K20&lt;&gt;"○",OFFSET(対応表2!$B$140,Q18,$G$23)="○"),$AP$2,$AO$2)=0,"",IF(AND(OFFSET(対応表2!$B$117,Q18,$F$23)="○",志願書Ⅰ!K20&lt;&gt;"○",OFFSET(対応表2!$B$140,Q18,$G$23)="○"),$AP$2,$AO$2)))</f>
        <v/>
      </c>
      <c r="S18" t="b">
        <f ca="1">IF(ISERROR($C$23),FALSE,OFFSET(対応表2!$B$140,Q18,(IF(VARUE_SPORTSART&lt;&gt;"",$C$31,$C$23)-1)*3)="○")</f>
        <v>0</v>
      </c>
      <c r="T18" s="186"/>
      <c r="U18" s="186"/>
      <c r="V18" s="186"/>
      <c r="W18" s="186"/>
      <c r="X18" s="186"/>
      <c r="Y18" s="186"/>
      <c r="Z18" s="186"/>
      <c r="AA18" s="183"/>
    </row>
    <row r="19" spans="3:27" ht="13.5" customHeight="1" x14ac:dyDescent="0.15">
      <c r="F19" s="23" t="s">
        <v>842</v>
      </c>
      <c r="G19" s="86" t="str">
        <f ca="1">IF(COUNTIF(志願書Ⅰ!AF42:AF45,"○")=1,INDIRECT("志願書Ⅰ!AC" &amp; (MATCH("○",志願書Ⅰ!AF42:AF45,0)+37)),IF(COUNTIF(志願書Ⅰ!AF42:AF45,"○")&gt;1,"OVER","NULL"))</f>
        <v>NULL</v>
      </c>
      <c r="H19" s="23" t="s">
        <v>1110</v>
      </c>
      <c r="I19" s="1" t="b">
        <f>OR(I12,I13,I14,I15)</f>
        <v>0</v>
      </c>
      <c r="L19" s="1" t="str">
        <f>志願書Ⅱ!$B15&amp;志願書Ⅱ!$D15&amp;志願書Ⅱ!$E15&amp;志願書Ⅱ!$G15&amp;志願書Ⅱ!$H15&amp;"日"</f>
        <v>年月日</v>
      </c>
      <c r="M19" s="87" t="str">
        <f>IF(ISERROR(DATEVALUE($L19)),"",DATEVALUE($L19))</f>
        <v/>
      </c>
      <c r="N19" s="1" t="str">
        <f>志願書Ⅱ!$B16&amp;志願書Ⅱ!$D16&amp;志願書Ⅱ!$E16&amp;志願書Ⅱ!$G16&amp;志願書Ⅱ!$H16&amp;"日"</f>
        <v>年月日</v>
      </c>
      <c r="O19" s="87" t="str">
        <f>IF(ISERROR(DATEVALUE($N19)),"",DATEVALUE($N19))</f>
        <v/>
      </c>
      <c r="P19" s="180" t="s">
        <v>1024</v>
      </c>
      <c r="Q19" s="1">
        <v>4</v>
      </c>
      <c r="R19" s="1" t="str">
        <f ca="1">IF(OR(ISERROR($F$23),ISERROR($G$23)),IF(S19,$AP$2,""),IF(IF(AND(OFFSET(対応表2!$B$117,Q19,$F$23)="○",志願書Ⅰ!K19&lt;&gt;"○",OFFSET(対応表2!$B$140,Q19,$G$23)="○"),$AP$2,$AO$2)=0,"",IF(AND(OFFSET(対応表2!$B$117,Q19,$F$23)="○",志願書Ⅰ!K19&lt;&gt;"○",OFFSET(対応表2!$B$140,Q19,$G$23)="○"),$AP$2,$AO$2)))</f>
        <v/>
      </c>
      <c r="S19" t="b">
        <f ca="1">IF(ISERROR($C$23),FALSE,OFFSET(対応表2!$B$140,Q19,(IF(VARUE_SPORTSART&lt;&gt;"",$C$31,$C$23)-1)*3)="○")</f>
        <v>0</v>
      </c>
      <c r="T19" s="183"/>
      <c r="U19" s="183"/>
      <c r="V19" s="183"/>
      <c r="W19" s="183"/>
      <c r="X19" s="183"/>
      <c r="Y19" s="183"/>
      <c r="Z19" s="183"/>
      <c r="AA19" s="183"/>
    </row>
    <row r="20" spans="3:27" ht="13.5" customHeight="1" x14ac:dyDescent="0.15">
      <c r="L20" s="1" t="str">
        <f>志願書Ⅱ!$B17&amp;志願書Ⅱ!$D17&amp;志願書Ⅱ!$E17&amp;志願書Ⅱ!$G17&amp;志願書Ⅱ!$H17&amp;"日"</f>
        <v>年月日</v>
      </c>
      <c r="M20" s="87" t="str">
        <f t="shared" ref="M20:M28" si="3">IF(ISERROR(DATEVALUE($L20)),"",DATEVALUE($L20))</f>
        <v/>
      </c>
      <c r="N20" s="1" t="str">
        <f>志願書Ⅱ!$B18&amp;志願書Ⅱ!$D18&amp;志願書Ⅱ!$E18&amp;志願書Ⅱ!$G18&amp;志願書Ⅱ!$H18&amp;"日"</f>
        <v>年月日</v>
      </c>
      <c r="O20" s="87" t="str">
        <f t="shared" ref="O20:O28" si="4">IF(ISERROR(DATEVALUE($N20)),"",DATEVALUE($N20))</f>
        <v/>
      </c>
      <c r="P20" s="181" t="s">
        <v>55</v>
      </c>
      <c r="Q20" s="1">
        <v>5</v>
      </c>
      <c r="R20" s="1" t="str">
        <f ca="1">IF(OR(ISERROR($F$23),ISERROR($G$23)),IF(S20,$AP$2,""),IF(IF(AND(OFFSET(対応表2!$B$117,Q20,$F$23)="○",OFFSET(対応表2!$B$140,Q20,$G$23)="○"),$AP$2,$AO$2)=0,"",IF(AND(OFFSET(対応表2!$B$117,Q20,$F$23)="○",OFFSET(対応表2!$B$140,Q20,$G$23)="○"),$AP$2,$AO$2)))</f>
        <v/>
      </c>
      <c r="S20" t="b">
        <f ca="1">IF(ISERROR($C$23),FALSE,OFFSET(対応表2!$B$140,Q20,(IF(VARUE_SPORTSART&lt;&gt;"",$C$31,$C$23)-1)*3)="○")</f>
        <v>0</v>
      </c>
      <c r="T20" s="185"/>
      <c r="U20" s="185"/>
      <c r="V20" s="185"/>
      <c r="W20" s="185"/>
      <c r="X20" s="185"/>
      <c r="Y20" s="185"/>
      <c r="Z20" s="185"/>
      <c r="AA20" s="185"/>
    </row>
    <row r="21" spans="3:27" ht="13.5" customHeight="1" x14ac:dyDescent="0.15">
      <c r="L21" s="1" t="str">
        <f>志願書Ⅱ!$B19&amp;志願書Ⅱ!$D19&amp;志願書Ⅱ!$E19&amp;志願書Ⅱ!$G19&amp;志願書Ⅱ!$H19&amp;"日"</f>
        <v>年月日</v>
      </c>
      <c r="M21" s="87" t="str">
        <f t="shared" si="3"/>
        <v/>
      </c>
      <c r="N21" s="1" t="str">
        <f>志願書Ⅱ!$B20&amp;志願書Ⅱ!$D20&amp;志願書Ⅱ!$E20&amp;志願書Ⅱ!$G20&amp;志願書Ⅱ!$H20&amp;"日"</f>
        <v>年月日</v>
      </c>
      <c r="O21" s="87" t="str">
        <f t="shared" si="4"/>
        <v/>
      </c>
      <c r="P21" s="181" t="s">
        <v>1054</v>
      </c>
      <c r="Q21" s="1">
        <v>6</v>
      </c>
      <c r="R21" s="1" t="str">
        <f ca="1">IF(OR(ISERROR($F$23),ISERROR($G$23)),IF(S21,$AP$2,""),IF(IF(AND(OFFSET(対応表2!$B$117,Q21,$F$23)="○",OFFSET(対応表2!$B$140,Q21,$G$23)="○"),$AP$2,$AO$2)=0,"",IF(AND(OFFSET(対応表2!$B$117,Q21,$F$23)="○",OFFSET(対応表2!$B$140,Q21,$G$23)="○"),$AP$2,$AO$2)))</f>
        <v/>
      </c>
      <c r="S21" t="b">
        <f ca="1">IF(ISERROR($C$23),FALSE,OFFSET(対応表2!$B$140,Q21,(IF(VARUE_SPORTSART&lt;&gt;"",$C$31,$C$23)-1)*3)="○")</f>
        <v>0</v>
      </c>
      <c r="T21" s="185"/>
      <c r="U21" s="185"/>
      <c r="V21" s="185"/>
      <c r="W21" s="185"/>
      <c r="X21" s="185"/>
      <c r="Y21" s="185"/>
      <c r="Z21" s="185"/>
      <c r="AA21" s="185"/>
    </row>
    <row r="22" spans="3:27" x14ac:dyDescent="0.15">
      <c r="C22" s="105" t="s">
        <v>982</v>
      </c>
      <c r="D22" s="105" t="s">
        <v>983</v>
      </c>
      <c r="E22" s="105" t="s">
        <v>984</v>
      </c>
      <c r="F22" s="105" t="s">
        <v>985</v>
      </c>
      <c r="G22" s="105" t="s">
        <v>986</v>
      </c>
      <c r="H22" s="105" t="s">
        <v>987</v>
      </c>
      <c r="I22" s="105" t="s">
        <v>988</v>
      </c>
      <c r="J22" s="105" t="s">
        <v>989</v>
      </c>
      <c r="L22" s="1" t="str">
        <f>志願書Ⅱ!$B21&amp;志願書Ⅱ!$D21&amp;志願書Ⅱ!$E21&amp;志願書Ⅱ!$G21&amp;志願書Ⅱ!$H21&amp;"日"</f>
        <v>年月日</v>
      </c>
      <c r="M22" s="87" t="str">
        <f t="shared" si="3"/>
        <v/>
      </c>
      <c r="N22" s="1" t="str">
        <f>志願書Ⅱ!$B22&amp;志願書Ⅱ!$D22&amp;志願書Ⅱ!$E22&amp;志願書Ⅱ!$G22&amp;志願書Ⅱ!$H22&amp;"日"</f>
        <v>年月日</v>
      </c>
      <c r="O22" s="87" t="str">
        <f t="shared" si="4"/>
        <v/>
      </c>
      <c r="P22" s="1" t="s">
        <v>1055</v>
      </c>
      <c r="Q22" s="1">
        <v>7</v>
      </c>
      <c r="R22" s="1" t="str">
        <f ca="1">IF(OR(ISERROR($F$23),ISERROR($G$23)),IF(S22,$AP$2,""),IF(IF(AND(OFFSET(対応表2!$B$117,Q22,$F$23)="○",志願書Ⅰ!T17&lt;&gt;"○",OFFSET(対応表2!$B$140,Q22,$G$23)="○"),$AP$2,$AO$2)=0,"",IF(AND(OFFSET(対応表2!$B$117,Q22,$F$23)="○",志願書Ⅰ!T17&lt;&gt;"○",OFFSET(対応表2!$B$140,Q22,$G$23)="○"),$AP$2,$AO$2)))</f>
        <v/>
      </c>
      <c r="S22" t="b">
        <f ca="1">IF(ISERROR($C$23),FALSE,OFFSET(対応表2!$B$140,Q22,(IF(VARUE_SPORTSART&lt;&gt;"",$C$31,$C$23)-1)*3)="○")</f>
        <v>0</v>
      </c>
    </row>
    <row r="23" spans="3:27" x14ac:dyDescent="0.15">
      <c r="C23" s="104" t="e">
        <f ca="1">MATCH(VALUE_SENKOKUBUN,C24:C31,0)</f>
        <v>#N/A</v>
      </c>
      <c r="D23" s="104" t="e">
        <f ca="1">OFFSET(D23,C23,0)</f>
        <v>#N/A</v>
      </c>
      <c r="E23" s="104" t="e">
        <f ca="1">MATCH(D23,対応表2!$B$3:$I$3,0)-1</f>
        <v>#N/A</v>
      </c>
      <c r="F23" s="104" t="e">
        <f ca="1">IF(VALUE_KOSHUKYOKA1&lt;&gt;"",MATCH(VALUE_KOSHUKYOKA1,OFFSET(対応表2!A13,0,0,X7,1),0)-1,"")</f>
        <v>#N/A</v>
      </c>
      <c r="G23" s="104" t="e">
        <f ca="1">IF(VALUE_KOSHUKYOKA1&lt;&gt;"",(IF(VARUE_SPORTSART&lt;&gt;"",C31,C23)-1)*3+MATCH(G24,対応表2!J4:J6,0)-1,"")</f>
        <v>#N/A</v>
      </c>
      <c r="H23" s="104" t="str">
        <f>IF(H24&lt;&gt;"",(C23-1)*3+MATCH(H24,対応表2!J4:J6,0),"")</f>
        <v/>
      </c>
      <c r="I23" s="104" t="e">
        <f ca="1">IF(VALUE_KOSHUKYOKA2&lt;&gt;"",MATCH(VALUE_KOSHUKYOKA2,OFFSET(対応表2!A48,0,0,Y7,1),0)-1,"")</f>
        <v>#N/A</v>
      </c>
      <c r="J23" s="104"/>
      <c r="L23" s="1" t="str">
        <f>志願書Ⅱ!$B23&amp;志願書Ⅱ!$D23&amp;志願書Ⅱ!$E23&amp;志願書Ⅱ!$G23&amp;志願書Ⅱ!$H23&amp;"日"</f>
        <v>年月日</v>
      </c>
      <c r="M23" s="87" t="str">
        <f t="shared" si="3"/>
        <v/>
      </c>
      <c r="N23" s="1" t="str">
        <f>志願書Ⅱ!$B24&amp;志願書Ⅱ!$D24&amp;志願書Ⅱ!$E24&amp;志願書Ⅱ!$G24&amp;志願書Ⅱ!$H24&amp;"日"</f>
        <v>年月日</v>
      </c>
      <c r="O23" s="87" t="str">
        <f t="shared" si="4"/>
        <v/>
      </c>
      <c r="P23" s="1" t="s">
        <v>1056</v>
      </c>
      <c r="Q23" s="1">
        <v>8</v>
      </c>
      <c r="R23" s="1" t="str">
        <f ca="1">IF(OR(ISERROR($F$23),ISERROR($G$23)),IF(S23,$AP$2,""),IF(IF(AND(OFFSET(対応表2!$B$117,Q23,$F$23)="○",志願書Ⅰ!T16&lt;&gt;"○",OFFSET(対応表2!$B$140,Q23,$G$23)="○"),$AP$2,$AO$2)=0,"",IF(AND(OFFSET(対応表2!$B$117,Q23,$F$23)="○",志願書Ⅰ!T16&lt;&gt;"○",OFFSET(対応表2!$B$140,Q23,$G$23)="○"),$AP$2,$AO$2)))</f>
        <v/>
      </c>
      <c r="S23" t="b">
        <f ca="1">IF(ISERROR($C$23),FALSE,OFFSET(対応表2!$B$140,Q23,(IF(VARUE_SPORTSART&lt;&gt;"",$C$31,$C$23)-1)*3)="○")</f>
        <v>0</v>
      </c>
    </row>
    <row r="24" spans="3:27" x14ac:dyDescent="0.15">
      <c r="C24">
        <f>志願書Ⅰ!B3</f>
        <v>1</v>
      </c>
      <c r="D24" t="str">
        <f>志願書Ⅰ!C3</f>
        <v>一般選考</v>
      </c>
      <c r="G24" t="str">
        <f>IF(VALUE_SHIGANKUBUN=99,9,VALUE_SHIGANKUBUN)</f>
        <v>NULL</v>
      </c>
      <c r="H24" t="str">
        <f>IF(VALUE_SHIGANKUBUN=99,13,"")</f>
        <v/>
      </c>
      <c r="L24" s="1" t="str">
        <f>志願書Ⅱ!$B25&amp;志願書Ⅱ!$D25&amp;志願書Ⅱ!$E25&amp;志願書Ⅱ!$G25&amp;志願書Ⅱ!$H25&amp;"日"</f>
        <v>年月日</v>
      </c>
      <c r="M24" s="87" t="str">
        <f t="shared" si="3"/>
        <v/>
      </c>
      <c r="N24" s="1" t="str">
        <f>志願書Ⅱ!$B26&amp;志願書Ⅱ!$D26&amp;志願書Ⅱ!$E26&amp;志願書Ⅱ!$G26&amp;志願書Ⅱ!$H26&amp;"日"</f>
        <v>年月日</v>
      </c>
      <c r="O24" s="87" t="str">
        <f t="shared" si="4"/>
        <v/>
      </c>
      <c r="P24" s="1" t="s">
        <v>1057</v>
      </c>
      <c r="Q24" s="1">
        <v>9</v>
      </c>
      <c r="R24" s="1" t="str">
        <f ca="1">IF(OR(ISERROR($F$23),ISERROR($G$23)),IF(S24,$AP$2,""),IF(IF(AND(OFFSET(対応表2!$B$117,Q24,$F$23)="○",志願書Ⅰ!T19&lt;&gt;"○",OFFSET(対応表2!$B$140,Q24,$G$23)="○"),$AP$2,$AO$2)=0,"",IF(AND(OFFSET(対応表2!$B$117,Q24,$F$23)="○",志願書Ⅰ!T19&lt;&gt;"○",OFFSET(対応表2!$B$140,Q24,$G$23)="○"),$AP$2,$AO$2)))</f>
        <v/>
      </c>
      <c r="S24" t="b">
        <f ca="1">IF(ISERROR($C$23),FALSE,OFFSET(対応表2!$B$140,Q24,(IF(VARUE_SPORTSART&lt;&gt;"",$C$31,$C$23)-1)*3)="○")</f>
        <v>0</v>
      </c>
    </row>
    <row r="25" spans="3:27" x14ac:dyDescent="0.15">
      <c r="C25">
        <f>志願書Ⅰ!B4</f>
        <v>2</v>
      </c>
      <c r="D25" t="str">
        <f>志願書Ⅰ!C4</f>
        <v>障害者特別選考</v>
      </c>
      <c r="L25" s="1" t="str">
        <f>志願書Ⅱ!$B27&amp;志願書Ⅱ!$D27&amp;志願書Ⅱ!$E27&amp;志願書Ⅱ!$G27&amp;志願書Ⅱ!$H27&amp;"日"</f>
        <v>年月日</v>
      </c>
      <c r="M25" s="87" t="str">
        <f t="shared" si="3"/>
        <v/>
      </c>
      <c r="N25" s="1" t="str">
        <f>志願書Ⅱ!$B28&amp;志願書Ⅱ!$D28&amp;志願書Ⅱ!$E28&amp;志願書Ⅱ!$G28&amp;志願書Ⅱ!$H28&amp;"日"</f>
        <v>年月日</v>
      </c>
      <c r="O25" s="87" t="str">
        <f t="shared" si="4"/>
        <v/>
      </c>
      <c r="P25" s="1" t="s">
        <v>1058</v>
      </c>
      <c r="Q25" s="1">
        <v>10</v>
      </c>
      <c r="R25" s="1" t="str">
        <f ca="1">IF(OR(ISERROR($F$23),ISERROR($G$23)),IF(S25,$AP$2,""),IF(IF(AND(OFFSET(対応表2!$B$117,Q25,$F$23)="○",志願書Ⅰ!T18&lt;&gt;"○",OFFSET(対応表2!$B$140,Q25,$G$23)="○"),$AP$2,$AO$2)=0,"",IF(AND(OFFSET(対応表2!$B$117,Q25,$F$23)="○",志願書Ⅰ!T18&lt;&gt;"○",OFFSET(対応表2!$B$140,Q25,$G$23)="○"),$AP$2,$AO$2)))</f>
        <v/>
      </c>
      <c r="S25" t="b">
        <f ca="1">IF(ISERROR($C$23),FALSE,OFFSET(対応表2!$B$140,Q25,(IF(VARUE_SPORTSART&lt;&gt;"",$C$31,$C$23)-1)*3)="○")</f>
        <v>0</v>
      </c>
    </row>
    <row r="26" spans="3:27" x14ac:dyDescent="0.15">
      <c r="C26">
        <f>志願書Ⅰ!B5</f>
        <v>3</v>
      </c>
      <c r="D26" t="str">
        <f>志願書Ⅰ!C5</f>
        <v>スペシャリスト特別選考</v>
      </c>
      <c r="L26" s="1" t="str">
        <f>志願書Ⅱ!$B29&amp;志願書Ⅱ!$D29&amp;志願書Ⅱ!$E29&amp;志願書Ⅱ!$G29&amp;志願書Ⅱ!$H29&amp;"日"</f>
        <v>年月日</v>
      </c>
      <c r="M26" s="87" t="str">
        <f t="shared" si="3"/>
        <v/>
      </c>
      <c r="N26" s="1" t="str">
        <f>志願書Ⅱ!$B30&amp;志願書Ⅱ!$D30&amp;志願書Ⅱ!$E30&amp;志願書Ⅱ!$G30&amp;志願書Ⅱ!$H30&amp;"日"</f>
        <v>年月日</v>
      </c>
      <c r="O26" s="87" t="str">
        <f t="shared" si="4"/>
        <v/>
      </c>
      <c r="P26" s="1" t="s">
        <v>1025</v>
      </c>
      <c r="Q26" s="1">
        <v>11</v>
      </c>
      <c r="R26" s="1" t="str">
        <f ca="1">IF(OR(ISERROR($F$23),ISERROR($G$23)),IF(S26,$AP$2,""),IF(IF(AND(OFFSET(対応表2!$B$117,Q26,$F$23)="○",OFFSET(対応表2!$B$140,Q26,$G$23)="○"),$AP$2,$AO$2)=0,"",IF(AND(OFFSET(対応表2!$B$117,Q26,$F$23)="○",OFFSET(対応表2!$B$140,Q26,$G$23)="○"),$AP$2,$AO$2)))</f>
        <v/>
      </c>
      <c r="S26" t="b">
        <f ca="1">IF(ISERROR($C$23),FALSE,OFFSET(対応表2!$B$140,Q26,(IF(VARUE_SPORTSART&lt;&gt;"",$C$31,$C$23)-1)*3)="○")</f>
        <v>0</v>
      </c>
    </row>
    <row r="27" spans="3:27" x14ac:dyDescent="0.15">
      <c r="C27">
        <f>志願書Ⅰ!B6</f>
        <v>4</v>
      </c>
      <c r="D27" t="str">
        <f>志願書Ⅰ!C6</f>
        <v>セカンドキャリア特別選考</v>
      </c>
      <c r="L27" s="1" t="str">
        <f>志願書Ⅱ!$B31&amp;志願書Ⅱ!$D31&amp;志願書Ⅱ!$E31&amp;志願書Ⅱ!$G31&amp;志願書Ⅱ!$H31&amp;"日"</f>
        <v>年月日</v>
      </c>
      <c r="M27" s="87" t="str">
        <f t="shared" si="3"/>
        <v/>
      </c>
      <c r="N27" s="1" t="str">
        <f>志願書Ⅱ!$B32&amp;志願書Ⅱ!$D32&amp;志願書Ⅱ!$E32&amp;志願書Ⅱ!$G32&amp;志願書Ⅱ!$H32&amp;"日"</f>
        <v>年月日</v>
      </c>
      <c r="O27" s="87" t="str">
        <f t="shared" si="4"/>
        <v/>
      </c>
      <c r="P27" s="1" t="s">
        <v>1026</v>
      </c>
      <c r="Q27" s="1">
        <v>12</v>
      </c>
      <c r="R27" s="1" t="str">
        <f ca="1">IF(OR(ISERROR($F$23),ISERROR($G$23)),IF(S27,$AP$2,""),IF(IF(AND(OFFSET(対応表2!$B$117,Q27,$F$23)="○",OFFSET(対応表2!$B$140,Q27,$G$23)="○"),$AP$2,$AO$2)=0,"",IF(AND(OFFSET(対応表2!$B$117,Q27,$F$23)="○",OFFSET(対応表2!$B$140,Q27,$G$23)="○"),$AP$2,$AO$2)))</f>
        <v/>
      </c>
      <c r="S27" t="b">
        <f ca="1">IF(ISERROR($C$23),FALSE,OFFSET(対応表2!$B$140,Q27,(IF(VARUE_SPORTSART&lt;&gt;"",$C$31,$C$23)-1)*3)="○")</f>
        <v>0</v>
      </c>
    </row>
    <row r="28" spans="3:27" x14ac:dyDescent="0.15">
      <c r="C28">
        <f>志願書Ⅰ!B7</f>
        <v>5</v>
      </c>
      <c r="D28" t="str">
        <f>志願書Ⅰ!C7</f>
        <v>社会人経験者特別選考</v>
      </c>
      <c r="L28" s="1" t="str">
        <f>志願書Ⅱ!$B33&amp;志願書Ⅱ!$D33&amp;志願書Ⅱ!$E33&amp;志願書Ⅱ!$G33&amp;志願書Ⅱ!$H33&amp;"日"</f>
        <v>年月日</v>
      </c>
      <c r="M28" s="87" t="str">
        <f t="shared" si="3"/>
        <v/>
      </c>
      <c r="N28" s="1" t="str">
        <f>志願書Ⅱ!$B34&amp;志願書Ⅱ!$D34&amp;志願書Ⅱ!$E34&amp;志願書Ⅱ!$G34&amp;志願書Ⅱ!$H34&amp;"日"</f>
        <v>年月日</v>
      </c>
      <c r="O28" s="87" t="str">
        <f t="shared" si="4"/>
        <v/>
      </c>
      <c r="P28" s="1"/>
      <c r="Q28" s="1"/>
      <c r="R28" s="1"/>
    </row>
    <row r="29" spans="3:27" x14ac:dyDescent="0.15">
      <c r="C29">
        <f>志願書Ⅰ!I3</f>
        <v>6</v>
      </c>
      <c r="D29" t="str">
        <f>志願書Ⅰ!K3</f>
        <v>スポーツ・芸術
分野特別選考</v>
      </c>
    </row>
    <row r="30" spans="3:27" x14ac:dyDescent="0.15">
      <c r="C30">
        <f>志願書Ⅰ!I4</f>
        <v>7</v>
      </c>
      <c r="D30" t="str">
        <f>志願書Ⅰ!K4</f>
        <v>大学推薦特別選考</v>
      </c>
    </row>
    <row r="31" spans="3:27" x14ac:dyDescent="0.15">
      <c r="C31">
        <f>志願書Ⅰ!I5</f>
        <v>8</v>
      </c>
      <c r="D31" t="str">
        <f>志願書Ⅰ!K5</f>
        <v>京都府「教師力養成講座」
修了者に係る大学推薦
特別選考</v>
      </c>
    </row>
    <row r="32" spans="3:27" x14ac:dyDescent="0.15">
      <c r="C32" t="str">
        <f>志願書Ⅰ!B10</f>
        <v>【小】
外国語（英語）免許所有者</v>
      </c>
      <c r="D32">
        <f>志願書Ⅰ!C10</f>
        <v>0</v>
      </c>
      <c r="L32" s="766" t="s">
        <v>1094</v>
      </c>
      <c r="M32" s="767"/>
      <c r="N32" s="767"/>
    </row>
    <row r="33" spans="3:16" x14ac:dyDescent="0.15">
      <c r="C33" t="str">
        <f>志願書Ⅰ!B11</f>
        <v>【小・中・高】
特別支援免許所有者</v>
      </c>
      <c r="D33">
        <f>志願書Ⅰ!C11</f>
        <v>0</v>
      </c>
      <c r="L33" s="1" t="s">
        <v>46</v>
      </c>
      <c r="M33" s="1">
        <v>0</v>
      </c>
      <c r="N33" s="1" t="str">
        <f ca="1">IF(ISERROR(IF(O33,"○","")),"",IF(O33,"○",""))</f>
        <v/>
      </c>
      <c r="O33" t="e">
        <f ca="1">IF(OFFSET(対応表2!$B$4,$M33,$E$23)="○",TRUE,FALSE)</f>
        <v>#N/A</v>
      </c>
      <c r="P33" t="e">
        <f ca="1">OFFSET(対応表2!$B$4,$M33,$E$23)</f>
        <v>#N/A</v>
      </c>
    </row>
    <row r="34" spans="3:16" x14ac:dyDescent="0.15">
      <c r="C34" t="str">
        <f>志願書Ⅰ!B12</f>
        <v>【中】技術免許所有者</v>
      </c>
      <c r="D34">
        <f>志願書Ⅰ!C12</f>
        <v>0</v>
      </c>
      <c r="L34" s="1" t="s">
        <v>48</v>
      </c>
      <c r="M34" s="1">
        <v>1</v>
      </c>
      <c r="N34" s="1" t="str">
        <f ca="1">IF(ISERROR(IF(O34,"○","")),"",IF(O34,"○",""))</f>
        <v/>
      </c>
      <c r="O34" t="e">
        <f ca="1">IF(OFFSET(対応表2!$B$4,$M34,$E$23)="○",TRUE,FALSE)</f>
        <v>#N/A</v>
      </c>
    </row>
    <row r="35" spans="3:16" x14ac:dyDescent="0.15">
      <c r="L35" s="1" t="s">
        <v>1116</v>
      </c>
      <c r="M35" s="1">
        <v>2</v>
      </c>
      <c r="N35" s="1" t="str">
        <f ca="1">IF(ISERROR(IF(O35,"○","")),"",IF(O35,"○",""))</f>
        <v/>
      </c>
      <c r="O35" t="e">
        <f ca="1">IF(OFFSET(対応表2!$B$4,$M35,$E$23)="○",TRUE,FALSE)</f>
        <v>#N/A</v>
      </c>
    </row>
  </sheetData>
  <mergeCells count="6">
    <mergeCell ref="L32:N32"/>
    <mergeCell ref="P14:R14"/>
    <mergeCell ref="AO5:AP5"/>
    <mergeCell ref="L14:M14"/>
    <mergeCell ref="AM5:AN5"/>
    <mergeCell ref="N14:O14"/>
  </mergeCells>
  <phoneticPr fontId="1"/>
  <dataValidations count="1">
    <dataValidation type="custom" allowBlank="1" showInputMessage="1" showErrorMessage="1" sqref="X3" xr:uid="{B59760C6-E408-40B5-BE54-F893B356C4BD}">
      <formula1>TRUE</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18644E-6469-4D3E-BC92-6398C508CC05}">
  <dimension ref="A1:BA153"/>
  <sheetViews>
    <sheetView zoomScale="90" zoomScaleNormal="90" workbookViewId="0">
      <selection activeCell="M15" sqref="M15:X22"/>
    </sheetView>
  </sheetViews>
  <sheetFormatPr defaultColWidth="7.375" defaultRowHeight="13.5" x14ac:dyDescent="0.15"/>
  <cols>
    <col min="1" max="1" width="35.875" customWidth="1"/>
    <col min="21" max="21" width="9" bestFit="1" customWidth="1"/>
    <col min="27" max="43" width="9.25" customWidth="1"/>
    <col min="44" max="44" width="8.125" bestFit="1" customWidth="1"/>
    <col min="45" max="45" width="10.875" customWidth="1"/>
    <col min="46" max="47" width="10.5" bestFit="1" customWidth="1"/>
    <col min="48" max="48" width="11.75" customWidth="1"/>
    <col min="49" max="49" width="17.625" bestFit="1" customWidth="1"/>
    <col min="50" max="50" width="10.5" bestFit="1" customWidth="1"/>
    <col min="51" max="51" width="15.625" bestFit="1" customWidth="1"/>
    <col min="52" max="52" width="11.625" bestFit="1" customWidth="1"/>
  </cols>
  <sheetData>
    <row r="1" spans="1:53" ht="14.25" thickBot="1" x14ac:dyDescent="0.2">
      <c r="A1" s="13" t="s">
        <v>833</v>
      </c>
      <c r="B1" s="14"/>
      <c r="U1" s="139" t="s">
        <v>1041</v>
      </c>
      <c r="V1" s="22" t="s">
        <v>0</v>
      </c>
      <c r="W1" s="23" t="s">
        <v>39</v>
      </c>
      <c r="X1" s="23" t="s">
        <v>47</v>
      </c>
      <c r="Y1" s="23" t="s">
        <v>93</v>
      </c>
      <c r="Z1" s="23" t="s">
        <v>832</v>
      </c>
      <c r="AA1" s="23" t="s">
        <v>790</v>
      </c>
      <c r="AB1" s="14"/>
      <c r="AC1" s="14"/>
      <c r="AD1" s="14"/>
      <c r="AE1" s="14"/>
      <c r="AF1" s="14"/>
      <c r="AG1" s="14"/>
      <c r="AH1" s="14"/>
      <c r="AI1" s="14"/>
      <c r="AJ1" s="14"/>
      <c r="AK1" s="14"/>
      <c r="AL1" s="14"/>
      <c r="AM1" s="14"/>
      <c r="AN1" s="14"/>
      <c r="AO1" s="14"/>
      <c r="AP1" s="14"/>
      <c r="AQ1" s="14"/>
      <c r="AT1" s="24" t="s">
        <v>104</v>
      </c>
      <c r="AU1" s="25"/>
      <c r="AW1" s="22" t="s">
        <v>840</v>
      </c>
      <c r="AX1" s="130" t="s">
        <v>841</v>
      </c>
      <c r="AY1" s="22" t="s">
        <v>994</v>
      </c>
    </row>
    <row r="2" spans="1:53" ht="15" thickTop="1" thickBot="1" x14ac:dyDescent="0.2">
      <c r="A2" s="784" t="s">
        <v>39</v>
      </c>
      <c r="B2" s="771" t="s">
        <v>0</v>
      </c>
      <c r="C2" s="772"/>
      <c r="D2" s="772"/>
      <c r="E2" s="772"/>
      <c r="F2" s="772"/>
      <c r="G2" s="786"/>
      <c r="H2" s="138"/>
      <c r="I2" s="138"/>
      <c r="J2" s="17"/>
      <c r="U2" s="15" t="str">
        <f>IF(VARUE_SPORTSART="○",VARUE_SPORTSART,"")</f>
        <v/>
      </c>
      <c r="V2" s="86" t="str">
        <f ca="1">IF(COUNTIF(志願書Ⅰ!K3:L8,"○")=1,INDIRECT("志願書Ⅰ!B" &amp; (MATCH("○",志願書Ⅰ!K3:K8,0)+2)),IF(COUNTIF(志願書Ⅰ!K3:L8,"○")&gt;1,"OVER","NULL"))</f>
        <v>NULL</v>
      </c>
      <c r="W2" s="86" t="str">
        <f>IF(AND(志願書Ⅰ!W3="",志願書Ⅰ!AA3="○",志願書Ⅰ!AE3="○"),99,IF(COUNTIF(志願書Ⅰ!R3:AF5,"○")=1,MATCH("○",志願書Ⅰ!S3:AF3,0),IF(COUNTIF(志願書Ⅰ!R3:AF5,"○")&gt;0,"OVER","NULL")))</f>
        <v>NULL</v>
      </c>
      <c r="X2" s="86" t="str">
        <f>IF(VALUE_KOSHUKYOKA1_1&lt;&gt;"",IF(VALUE_KOSHUKYOKA1_2&lt;&gt;"",IF(VALUE_KOSHUKYOKA1_3&lt;&gt;"",VALUE_KOSHUKYOKA1_1 &amp; VALUE_KOSHUKYOKA1_2 &amp; VALUE_KOSHUKYOKA1_3,"NULL"),"NULL"),"NULL")</f>
        <v>NULL</v>
      </c>
      <c r="Y2" s="86" t="str">
        <f>IF(VALUE_KOSHUKYOKA2_1&lt;&gt;"",IF(VALUE_KOSHUKYOKA2_2&lt;&gt;"",IF(VALUE_KOSHUKYOKA2_3&lt;&gt;"",VALUE_KOSHUKYOKA2_1 &amp; VALUE_KOSHUKYOKA2_2 &amp;VALUE_KOSHUKYOKA2_3,"NULL"),"NULL"),"NULL")</f>
        <v>NULL</v>
      </c>
      <c r="Z2" s="86" t="str">
        <f ca="1">IF(COUNTIF(志願書Ⅰ!AE16:AE18,"○")=1,INDIRECT("志願書Ⅰ!X" &amp; (MATCH("○",志願書Ⅰ!AE16:AE18,0)+15)),IF(COUNTIF(志願書Ⅰ!AE16:AE18,"○")&gt;1,"OVER","NULL"))</f>
        <v>NULL</v>
      </c>
      <c r="AA2" s="86" t="str">
        <f ca="1">IF(COUNTIF(志願書Ⅰ!AE18:AF20,"○")=1,INDIRECT("志願書Ⅰ!X" &amp; (MATCH("○",志願書Ⅰ!AE18:AE20,0)+17)),IF(COUNTIF(志願書Ⅰ!AE18:AF20,"○")&gt;1,"OVER","NULL"))</f>
        <v>NULL</v>
      </c>
      <c r="AB2" s="134"/>
      <c r="AC2" s="134"/>
      <c r="AD2" s="134"/>
      <c r="AE2" s="134"/>
      <c r="AF2" s="134"/>
      <c r="AG2" s="134"/>
      <c r="AH2" s="134"/>
      <c r="AI2" s="134"/>
      <c r="AJ2" s="134"/>
      <c r="AK2" s="134"/>
      <c r="AL2" s="134"/>
      <c r="AM2" s="134"/>
      <c r="AN2" s="134"/>
      <c r="AO2" s="134"/>
      <c r="AP2" s="134"/>
      <c r="AQ2" s="134"/>
      <c r="AT2" s="1" t="s">
        <v>105</v>
      </c>
      <c r="AU2" s="86" t="b">
        <v>0</v>
      </c>
      <c r="AW2" s="131">
        <v>45748</v>
      </c>
      <c r="AX2" s="129" t="str">
        <f>IF(ISERROR(DATEVALUE(AX3)),"",DATEVALUE(AX3))</f>
        <v/>
      </c>
      <c r="AY2" s="1" t="str">
        <f>IF(VALUE_BIRTHDAY&lt;&gt;"",DATEDIF(VALUE_BIRTHDAY,VALUE_APPOINTMENTYEAR,"Y"),"")</f>
        <v/>
      </c>
      <c r="AZ2" s="1" t="str">
        <f>IF(LEN(AY2)&gt;1,MID($AY2,1,1),"")</f>
        <v/>
      </c>
      <c r="BA2" s="1" t="str">
        <f>IF(LEN(AY2)&gt;1,MID($AY2,2,1),"")</f>
        <v/>
      </c>
    </row>
    <row r="3" spans="1:53" ht="14.25" thickTop="1" x14ac:dyDescent="0.15">
      <c r="A3" s="785"/>
      <c r="B3" s="20" t="str">
        <f>志願書Ⅰ!C3</f>
        <v>一般選考</v>
      </c>
      <c r="C3" s="20" t="str">
        <f>志願書Ⅰ!C4</f>
        <v>障害者特別選考</v>
      </c>
      <c r="D3" s="20" t="str">
        <f>志願書Ⅰ!C5</f>
        <v>スペシャリスト特別選考</v>
      </c>
      <c r="E3" s="20" t="str">
        <f>志願書Ⅰ!C6</f>
        <v>セカンドキャリア特別選考</v>
      </c>
      <c r="F3" s="20" t="str">
        <f>志願書Ⅰ!C7</f>
        <v>社会人経験者特別選考</v>
      </c>
      <c r="G3" s="20" t="str">
        <f>志願書Ⅰ!K3</f>
        <v>スポーツ・芸術
分野特別選考</v>
      </c>
      <c r="H3" s="20" t="str">
        <f>志願書Ⅰ!K4</f>
        <v>大学推薦特別選考</v>
      </c>
      <c r="I3" s="20" t="str">
        <f>志願書Ⅰ!K5</f>
        <v>京都府「教師力養成講座」
修了者に係る大学推薦
特別選考</v>
      </c>
      <c r="J3" s="108" t="s">
        <v>992</v>
      </c>
      <c r="AT3" s="1" t="s">
        <v>106</v>
      </c>
      <c r="AU3" s="86" t="b">
        <v>0</v>
      </c>
      <c r="AX3" s="109" t="str">
        <f>志願書Ⅰ!VALUE_ERANAME&amp;志願書Ⅰ!AA28&amp;志願書Ⅰ!AB28&amp;"年"&amp;志願書Ⅰ!AC28&amp;志願書Ⅰ!AD28&amp;"月"&amp;志願書Ⅰ!AE28&amp;志願書Ⅰ!AF28&amp;"日"</f>
        <v>年月日</v>
      </c>
    </row>
    <row r="4" spans="1:53" x14ac:dyDescent="0.15">
      <c r="A4" s="16" t="s">
        <v>793</v>
      </c>
      <c r="B4" s="15" t="s">
        <v>800</v>
      </c>
      <c r="C4" s="15" t="s">
        <v>799</v>
      </c>
      <c r="D4" s="15" t="s">
        <v>800</v>
      </c>
      <c r="E4" s="15" t="s">
        <v>800</v>
      </c>
      <c r="F4" s="15" t="s">
        <v>799</v>
      </c>
      <c r="G4" s="15" t="s">
        <v>799</v>
      </c>
      <c r="H4" s="15" t="s">
        <v>799</v>
      </c>
      <c r="I4" s="15" t="s">
        <v>799</v>
      </c>
      <c r="J4" s="1">
        <v>5</v>
      </c>
      <c r="AX4" s="109"/>
    </row>
    <row r="5" spans="1:53" x14ac:dyDescent="0.15">
      <c r="A5" s="16" t="s">
        <v>794</v>
      </c>
      <c r="B5" s="15" t="s">
        <v>800</v>
      </c>
      <c r="C5" s="15"/>
      <c r="D5" s="15"/>
      <c r="E5" s="15"/>
      <c r="F5" s="15"/>
      <c r="G5" s="15"/>
      <c r="H5" s="15" t="s">
        <v>799</v>
      </c>
      <c r="I5" s="15" t="s">
        <v>799</v>
      </c>
      <c r="J5" s="1">
        <v>9</v>
      </c>
      <c r="AT5" s="26" t="s">
        <v>107</v>
      </c>
      <c r="AU5" s="25"/>
      <c r="AW5" s="110" t="s">
        <v>995</v>
      </c>
      <c r="AX5" s="768" t="s">
        <v>1000</v>
      </c>
      <c r="AY5" s="769"/>
      <c r="AZ5" s="768" t="s">
        <v>1001</v>
      </c>
      <c r="BA5" s="769"/>
    </row>
    <row r="6" spans="1:53" x14ac:dyDescent="0.15">
      <c r="A6" s="16" t="s">
        <v>795</v>
      </c>
      <c r="B6" s="15" t="s">
        <v>799</v>
      </c>
      <c r="C6" s="15"/>
      <c r="D6" s="15"/>
      <c r="E6" s="15"/>
      <c r="F6" s="15"/>
      <c r="G6" s="15"/>
      <c r="H6" s="15" t="s">
        <v>799</v>
      </c>
      <c r="I6" s="15" t="s">
        <v>799</v>
      </c>
      <c r="J6" s="1">
        <v>13</v>
      </c>
      <c r="V6" s="22" t="s">
        <v>4</v>
      </c>
      <c r="W6" s="22" t="s">
        <v>2</v>
      </c>
      <c r="X6" s="106" t="s">
        <v>990</v>
      </c>
      <c r="Y6" s="107" t="s">
        <v>991</v>
      </c>
      <c r="AT6" s="1" t="s">
        <v>108</v>
      </c>
      <c r="AU6" s="86" t="b">
        <v>0</v>
      </c>
      <c r="AW6" s="87" t="str">
        <f>IF(ISERROR(DATEVALUE(AW7)),"",DATEVALUE(AW7))</f>
        <v/>
      </c>
      <c r="AX6" t="str">
        <f>志願書Ⅰ!VALUE_MENKYOERANAME1&amp;志願書Ⅰ!VALUE_MENKYOYEAR1&amp;志願書Ⅰ!$L50&amp;"年"&amp;志願書Ⅰ!VALUE_GRADUATIONMONTH&amp;志願書Ⅰ!$N50&amp;"月01日"</f>
        <v>年月01日</v>
      </c>
      <c r="AY6" s="109" t="str">
        <f t="shared" ref="AY6:AY11" si="0">IF(ISERROR(DATEVALUE($AX6)),"",DATEVALUE($AX6))</f>
        <v/>
      </c>
      <c r="AZ6" t="str">
        <f>志願書Ⅰ!F60&amp;"年"&amp;志願書Ⅰ!I60&amp;"月"&amp;志願書Ⅰ!M60&amp;"日"</f>
        <v>年月日</v>
      </c>
      <c r="BA6" s="109" t="str">
        <f>IF(ISERROR(DATEVALUE($AZ6)),"",DATEVALUE($AZ6))</f>
        <v/>
      </c>
    </row>
    <row r="7" spans="1:53" x14ac:dyDescent="0.15">
      <c r="A7" s="16" t="s">
        <v>1017</v>
      </c>
      <c r="B7" s="15" t="s">
        <v>799</v>
      </c>
      <c r="C7" s="15"/>
      <c r="D7" s="15"/>
      <c r="E7" s="15"/>
      <c r="F7" s="15" t="s">
        <v>799</v>
      </c>
      <c r="G7" s="15" t="s">
        <v>799</v>
      </c>
      <c r="H7" s="15" t="s">
        <v>799</v>
      </c>
      <c r="I7" s="15" t="s">
        <v>799</v>
      </c>
      <c r="V7" s="86" t="str">
        <f ca="1">IF(COUNTIF(志願書Ⅰ!M16:N21,"○")=1,INDIRECT("志願書Ⅰ!B" &amp; (MATCH("○",志願書Ⅰ!M16:M21,0)+15)),IF(COUNTIF(志願書Ⅰ!M16:N21,"○")&gt;1,"OVER","NULL"))</f>
        <v>NULL</v>
      </c>
      <c r="W7" s="86" t="str">
        <f ca="1">IF(COUNTIF(志願書Ⅰ!I43:K46,"○")=1,INDIRECT("志願書Ⅰ!C" &amp; (MATCH("○",志願書Ⅰ!I43:I46,0)+40)),IF(COUNTIF(志願書Ⅰ!I43:K46,"○")&gt;1,"OVER","NULL"))</f>
        <v>NULL</v>
      </c>
      <c r="X7" s="1">
        <v>30</v>
      </c>
      <c r="Y7" s="1">
        <v>30</v>
      </c>
      <c r="AT7" s="1" t="s">
        <v>65</v>
      </c>
      <c r="AU7" s="86" t="b">
        <v>0</v>
      </c>
      <c r="AW7" s="1" t="str">
        <f>志願書Ⅰ!VALUE_GRADUATIONERANAME&amp;志願書Ⅰ!VALUE_GRADUATIONYEAR&amp;志願書Ⅰ!O44&amp;"年"&amp;志願書Ⅰ!P44&amp;志願書Ⅰ!Q44&amp;"月01日"</f>
        <v>年月01日</v>
      </c>
      <c r="AX7" t="str">
        <f>志願書Ⅰ!VALUE_MENKYOERANAME2&amp;志願書Ⅰ!VALUE_MENKYOYEAR2&amp;志願書Ⅰ!$L51&amp;"年"&amp;志願書Ⅰ!VALUE_MENKYOMONTH2&amp;志願書Ⅰ!$N51&amp;"月01日"</f>
        <v>年月01日</v>
      </c>
      <c r="AY7" s="109" t="str">
        <f t="shared" si="0"/>
        <v/>
      </c>
      <c r="AZ7" t="str">
        <f>志願書Ⅰ!F61&amp;"年"&amp;志願書Ⅰ!I61&amp;"月"&amp;志願書Ⅰ!M61&amp;"日"</f>
        <v>年月日</v>
      </c>
      <c r="BA7" s="109" t="str">
        <f>IF(ISERROR(DATEVALUE($AZ7)),"",DATEVALUE($AZ7))</f>
        <v/>
      </c>
    </row>
    <row r="8" spans="1:53" x14ac:dyDescent="0.15">
      <c r="AX8" t="str">
        <f>志願書Ⅰ!VALUE_MENKYOERANAME3&amp;志願書Ⅰ!VALUE_MENKYOYEAR3&amp;志願書Ⅰ!$L52&amp;"年"&amp;志願書Ⅰ!VALUE_MENKYOMONTH3&amp;志願書Ⅰ!$N52&amp;"月01日"</f>
        <v>年月01日</v>
      </c>
      <c r="AY8" s="109" t="str">
        <f t="shared" si="0"/>
        <v/>
      </c>
    </row>
    <row r="9" spans="1:53" x14ac:dyDescent="0.15">
      <c r="A9" s="13" t="s">
        <v>834</v>
      </c>
      <c r="B9" s="14"/>
      <c r="AT9" s="26" t="s">
        <v>109</v>
      </c>
      <c r="AU9" s="25"/>
      <c r="AX9" t="str">
        <f>志願書Ⅰ!VALUE_MENKYOERANAME4&amp;志願書Ⅰ!VALUE_MENKYOYEAR4&amp;志願書Ⅰ!$L53&amp;"年"&amp;志願書Ⅰ!VALUE_MENKYOMONTH4&amp;志願書Ⅰ!$N53&amp;"月01日"</f>
        <v>年月01日</v>
      </c>
      <c r="AY9" s="109" t="str">
        <f t="shared" si="0"/>
        <v/>
      </c>
    </row>
    <row r="10" spans="1:53" ht="13.5" customHeight="1" x14ac:dyDescent="0.15">
      <c r="A10" s="775" t="s">
        <v>798</v>
      </c>
      <c r="B10" s="777" t="s">
        <v>0</v>
      </c>
      <c r="C10" s="778"/>
      <c r="D10" s="778"/>
      <c r="E10" s="778"/>
      <c r="F10" s="778"/>
      <c r="G10" s="778"/>
      <c r="H10" s="778"/>
      <c r="I10" s="778"/>
      <c r="J10" s="778"/>
      <c r="K10" s="778"/>
      <c r="L10" s="778"/>
      <c r="M10" s="778"/>
      <c r="N10" s="778"/>
      <c r="O10" s="778"/>
      <c r="P10" s="778"/>
      <c r="Q10" s="778"/>
      <c r="R10" s="778"/>
      <c r="S10" s="778"/>
      <c r="T10" s="778"/>
      <c r="U10" s="778"/>
      <c r="V10" s="778"/>
      <c r="AT10" s="1" t="s">
        <v>28</v>
      </c>
      <c r="AU10" s="86" t="b">
        <v>0</v>
      </c>
      <c r="AX10" t="str">
        <f>志願書Ⅰ!VALUE_MENKYOERANAME5&amp;志願書Ⅰ!VALUE_MENKYOYEAR5&amp;志願書Ⅰ!$L54&amp;"年"&amp;志願書Ⅰ!VALUE_MENKYOMONTH5&amp;志願書Ⅰ!$N54&amp;"月01日"</f>
        <v>年月01日</v>
      </c>
      <c r="AY10" s="109" t="str">
        <f t="shared" si="0"/>
        <v/>
      </c>
    </row>
    <row r="11" spans="1:53" x14ac:dyDescent="0.15">
      <c r="A11" s="776"/>
      <c r="B11" s="779" t="str">
        <f>B3</f>
        <v>一般選考</v>
      </c>
      <c r="C11" s="779"/>
      <c r="D11" s="779"/>
      <c r="E11" s="779" t="str">
        <f>C3</f>
        <v>障害者特別選考</v>
      </c>
      <c r="F11" s="779"/>
      <c r="G11" s="779"/>
      <c r="H11" s="780" t="str">
        <f>D3</f>
        <v>スペシャリスト特別選考</v>
      </c>
      <c r="I11" s="780"/>
      <c r="J11" s="780"/>
      <c r="K11" s="781" t="str">
        <f>E3</f>
        <v>セカンドキャリア特別選考</v>
      </c>
      <c r="L11" s="782"/>
      <c r="M11" s="783"/>
      <c r="N11" s="779" t="str">
        <f>F3</f>
        <v>社会人経験者特別選考</v>
      </c>
      <c r="O11" s="779"/>
      <c r="P11" s="779"/>
      <c r="Q11" s="779" t="str">
        <f>G3</f>
        <v>スポーツ・芸術
分野特別選考</v>
      </c>
      <c r="R11" s="779"/>
      <c r="S11" s="779"/>
      <c r="T11" s="779" t="str">
        <f>H3</f>
        <v>大学推薦特別選考</v>
      </c>
      <c r="U11" s="779"/>
      <c r="V11" s="779"/>
      <c r="W11" s="787" t="str">
        <f>I3</f>
        <v>京都府「教師力養成講座」
修了者に係る大学推薦
特別選考</v>
      </c>
      <c r="X11" s="787"/>
      <c r="Y11" s="787"/>
      <c r="AT11" s="1" t="s">
        <v>51</v>
      </c>
      <c r="AU11" s="86" t="b">
        <v>0</v>
      </c>
      <c r="AX11" t="str">
        <f>志願書Ⅰ!VALUE_MENKYOERANAME6&amp;志願書Ⅰ!VALUE_MENKYOYEAR6&amp;志願書Ⅰ!$L55&amp;"年"&amp;志願書Ⅰ!VALUE_MENKYOMONTH6&amp;志願書Ⅰ!$N55&amp;"月01日"</f>
        <v>年月01日</v>
      </c>
      <c r="AY11" s="109" t="str">
        <f t="shared" si="0"/>
        <v/>
      </c>
    </row>
    <row r="12" spans="1:53" x14ac:dyDescent="0.15">
      <c r="A12" s="776"/>
      <c r="B12" s="21" t="str">
        <f>$A4</f>
        <v>一般</v>
      </c>
      <c r="C12" s="21" t="str">
        <f>$A5</f>
        <v>北部</v>
      </c>
      <c r="D12" s="21" t="str">
        <f>$A6</f>
        <v>小中連携</v>
      </c>
      <c r="E12" s="21" t="str">
        <f>$A4</f>
        <v>一般</v>
      </c>
      <c r="F12" s="21" t="str">
        <f>$A5</f>
        <v>北部</v>
      </c>
      <c r="G12" s="21" t="str">
        <f>$A6</f>
        <v>小中連携</v>
      </c>
      <c r="H12" s="21" t="str">
        <f>$A4</f>
        <v>一般</v>
      </c>
      <c r="I12" s="21" t="str">
        <f>$A5</f>
        <v>北部</v>
      </c>
      <c r="J12" s="21" t="str">
        <f>$A6</f>
        <v>小中連携</v>
      </c>
      <c r="K12" s="21" t="str">
        <f>$A4</f>
        <v>一般</v>
      </c>
      <c r="L12" s="21" t="str">
        <f>$A5</f>
        <v>北部</v>
      </c>
      <c r="M12" s="21" t="str">
        <f>$A6</f>
        <v>小中連携</v>
      </c>
      <c r="N12" s="21" t="str">
        <f>$A4</f>
        <v>一般</v>
      </c>
      <c r="O12" s="21" t="str">
        <f>$A5</f>
        <v>北部</v>
      </c>
      <c r="P12" s="21" t="str">
        <f>$A6</f>
        <v>小中連携</v>
      </c>
      <c r="Q12" s="21" t="str">
        <f>$A4</f>
        <v>一般</v>
      </c>
      <c r="R12" s="21" t="str">
        <f>$A5</f>
        <v>北部</v>
      </c>
      <c r="S12" s="21" t="str">
        <f>$A6</f>
        <v>小中連携</v>
      </c>
      <c r="T12" s="21" t="str">
        <f>$A4</f>
        <v>一般</v>
      </c>
      <c r="U12" s="21" t="str">
        <f>$A5</f>
        <v>北部</v>
      </c>
      <c r="V12" s="21" t="str">
        <f>$A6</f>
        <v>小中連携</v>
      </c>
      <c r="W12" s="21" t="str">
        <f>$A4</f>
        <v>一般</v>
      </c>
      <c r="X12" s="21" t="str">
        <f>$A5</f>
        <v>北部</v>
      </c>
      <c r="Y12" s="21" t="str">
        <f>$A6</f>
        <v>小中連携</v>
      </c>
      <c r="AX12" t="str">
        <f>志願書Ⅰ!VALUE_MENKYOERANAME7&amp;志願書Ⅰ!VALUE_MENKYOYEAR7&amp;志願書Ⅰ!$L56&amp;"年"&amp;志願書Ⅰ!VALUE_MENKYOMONTH7&amp;志願書Ⅰ!$N56&amp;"月01日"</f>
        <v>年月01日</v>
      </c>
      <c r="AY12" t="str">
        <f>IF(ISERROR(DATEVALUE($AX12)),"",DATEVALUE($AX12))</f>
        <v/>
      </c>
    </row>
    <row r="13" spans="1:53" x14ac:dyDescent="0.15">
      <c r="A13" s="16" t="s">
        <v>946</v>
      </c>
      <c r="B13" s="15" t="s">
        <v>800</v>
      </c>
      <c r="C13" s="15" t="s">
        <v>799</v>
      </c>
      <c r="D13" s="15" t="s">
        <v>799</v>
      </c>
      <c r="E13" s="15" t="s">
        <v>799</v>
      </c>
      <c r="F13" s="15"/>
      <c r="G13" s="15"/>
      <c r="H13" s="15"/>
      <c r="I13" s="15"/>
      <c r="J13" s="15"/>
      <c r="K13" s="15"/>
      <c r="L13" s="15"/>
      <c r="M13" s="15"/>
      <c r="N13" s="15" t="s">
        <v>799</v>
      </c>
      <c r="O13" s="15"/>
      <c r="P13" s="15"/>
      <c r="Q13" s="15"/>
      <c r="R13" s="15"/>
      <c r="S13" s="15"/>
      <c r="T13" s="15" t="s">
        <v>799</v>
      </c>
      <c r="U13" s="15" t="s">
        <v>799</v>
      </c>
      <c r="V13" s="15" t="s">
        <v>799</v>
      </c>
      <c r="W13" s="15" t="s">
        <v>799</v>
      </c>
      <c r="X13" s="15" t="s">
        <v>799</v>
      </c>
      <c r="Y13" s="15" t="s">
        <v>799</v>
      </c>
    </row>
    <row r="14" spans="1:53" x14ac:dyDescent="0.15">
      <c r="A14" s="16" t="s">
        <v>947</v>
      </c>
      <c r="B14" s="15" t="s">
        <v>799</v>
      </c>
      <c r="C14" s="15" t="s">
        <v>800</v>
      </c>
      <c r="D14" s="15"/>
      <c r="E14" s="15" t="s">
        <v>799</v>
      </c>
      <c r="F14" s="15"/>
      <c r="G14" s="15"/>
      <c r="H14" s="15"/>
      <c r="I14" s="15"/>
      <c r="J14" s="15"/>
      <c r="K14" s="15"/>
      <c r="L14" s="15"/>
      <c r="M14" s="15"/>
      <c r="N14" s="15" t="s">
        <v>799</v>
      </c>
      <c r="O14" s="15"/>
      <c r="P14" s="15"/>
      <c r="Q14" s="15"/>
      <c r="R14" s="15"/>
      <c r="S14" s="15"/>
      <c r="T14" s="15" t="s">
        <v>799</v>
      </c>
      <c r="U14" s="15" t="s">
        <v>799</v>
      </c>
      <c r="V14" s="15"/>
      <c r="W14" s="15" t="s">
        <v>799</v>
      </c>
      <c r="X14" s="15" t="s">
        <v>799</v>
      </c>
      <c r="Y14" s="15"/>
      <c r="AT14" s="770" t="s">
        <v>996</v>
      </c>
      <c r="AU14" s="770"/>
      <c r="AV14" s="770" t="s">
        <v>997</v>
      </c>
      <c r="AW14" s="770"/>
    </row>
    <row r="15" spans="1:53" x14ac:dyDescent="0.15">
      <c r="A15" s="16" t="s">
        <v>948</v>
      </c>
      <c r="B15" s="15" t="s">
        <v>799</v>
      </c>
      <c r="C15" s="15" t="s">
        <v>800</v>
      </c>
      <c r="D15" s="15"/>
      <c r="E15" s="15" t="s">
        <v>799</v>
      </c>
      <c r="F15" s="15"/>
      <c r="G15" s="15"/>
      <c r="H15" s="15"/>
      <c r="I15" s="15"/>
      <c r="J15" s="15"/>
      <c r="K15" s="15"/>
      <c r="L15" s="15"/>
      <c r="M15" s="15"/>
      <c r="N15" s="15" t="s">
        <v>799</v>
      </c>
      <c r="O15" s="15"/>
      <c r="P15" s="15"/>
      <c r="Q15" s="15"/>
      <c r="R15" s="15"/>
      <c r="S15" s="15"/>
      <c r="T15" s="15" t="s">
        <v>799</v>
      </c>
      <c r="U15" s="15" t="s">
        <v>799</v>
      </c>
      <c r="V15" s="15"/>
      <c r="W15" s="15" t="s">
        <v>799</v>
      </c>
      <c r="X15" s="15" t="s">
        <v>799</v>
      </c>
      <c r="Y15" s="15"/>
      <c r="AT15" s="1" t="str">
        <f>志願書Ⅱ!$B7&amp;志願書Ⅱ!$D7&amp;志願書Ⅱ!$E7&amp;志願書Ⅱ!$G7&amp;志願書Ⅱ!$H7&amp;"日"</f>
        <v>年月日</v>
      </c>
      <c r="AU15" s="87" t="str">
        <f>IF(ISERROR(DATEVALUE($AT15)),"",DATEVALUE($AT15))</f>
        <v/>
      </c>
      <c r="AV15" s="1" t="str">
        <f>志願書Ⅱ!$B8&amp;志願書Ⅱ!$D8&amp;志願書Ⅱ!$E8&amp;志願書Ⅱ!$G8&amp;志願書Ⅱ!$H8&amp;"日"</f>
        <v>年月日</v>
      </c>
      <c r="AW15" s="87" t="str">
        <f>IF(ISERROR(DATEVALUE($AV15)),"",DATEVALUE($AV15))</f>
        <v/>
      </c>
      <c r="AX15" t="str">
        <f>IF(AND($AU15&lt;&gt;"",$AW15&lt;&gt;""),DATEDIF($AU15,$AW15,"Y"),"")</f>
        <v/>
      </c>
    </row>
    <row r="16" spans="1:53" x14ac:dyDescent="0.15">
      <c r="A16" s="16" t="s">
        <v>949</v>
      </c>
      <c r="B16" s="15" t="s">
        <v>799</v>
      </c>
      <c r="C16" s="15" t="s">
        <v>800</v>
      </c>
      <c r="D16" s="15" t="s">
        <v>799</v>
      </c>
      <c r="E16" s="15" t="s">
        <v>799</v>
      </c>
      <c r="F16" s="15"/>
      <c r="G16" s="15"/>
      <c r="H16" s="15"/>
      <c r="I16" s="15"/>
      <c r="J16" s="15"/>
      <c r="K16" s="15"/>
      <c r="L16" s="15"/>
      <c r="M16" s="15"/>
      <c r="N16" s="15" t="s">
        <v>799</v>
      </c>
      <c r="O16" s="15"/>
      <c r="P16" s="15"/>
      <c r="Q16" s="15"/>
      <c r="R16" s="15"/>
      <c r="S16" s="15"/>
      <c r="T16" s="15" t="s">
        <v>799</v>
      </c>
      <c r="U16" s="15" t="s">
        <v>799</v>
      </c>
      <c r="V16" s="15" t="s">
        <v>799</v>
      </c>
      <c r="W16" s="15" t="s">
        <v>799</v>
      </c>
      <c r="X16" s="15" t="s">
        <v>799</v>
      </c>
      <c r="Y16" s="15" t="s">
        <v>799</v>
      </c>
      <c r="AT16" s="1" t="str">
        <f>志願書Ⅱ!$B9&amp;志願書Ⅱ!$D9&amp;志願書Ⅱ!$E9&amp;志願書Ⅱ!$G9&amp;志願書Ⅱ!$H9&amp;"日"</f>
        <v>年月日</v>
      </c>
      <c r="AU16" s="87" t="str">
        <f>IF(ISERROR(DATEVALUE($AT16)),"",DATEVALUE($AT16))</f>
        <v/>
      </c>
      <c r="AV16" s="1" t="str">
        <f>志願書Ⅱ!$B10&amp;志願書Ⅱ!$D10&amp;志願書Ⅱ!$E10&amp;志願書Ⅱ!$G10&amp;志願書Ⅱ!$H10&amp;"日"</f>
        <v>年月日</v>
      </c>
      <c r="AW16" s="87" t="str">
        <f>IF(ISERROR(DATEVALUE($AV16)),"",DATEVALUE($AV16))</f>
        <v/>
      </c>
      <c r="AX16" t="str">
        <f>IF(AND($AU16&lt;&gt;"",$AW16&lt;&gt;""),DATEDIF($AU16,$AW16,"Y"),"")</f>
        <v/>
      </c>
    </row>
    <row r="17" spans="1:52" x14ac:dyDescent="0.15">
      <c r="A17" s="16" t="s">
        <v>950</v>
      </c>
      <c r="B17" s="15" t="s">
        <v>799</v>
      </c>
      <c r="C17" s="15" t="s">
        <v>799</v>
      </c>
      <c r="D17" s="15" t="s">
        <v>799</v>
      </c>
      <c r="E17" s="15" t="s">
        <v>799</v>
      </c>
      <c r="F17" s="15"/>
      <c r="G17" s="15"/>
      <c r="H17" s="15" t="s">
        <v>800</v>
      </c>
      <c r="I17" s="15"/>
      <c r="J17" s="15"/>
      <c r="K17" s="15"/>
      <c r="L17" s="15"/>
      <c r="M17" s="15"/>
      <c r="N17" s="15" t="s">
        <v>799</v>
      </c>
      <c r="O17" s="15"/>
      <c r="P17" s="15"/>
      <c r="Q17" s="15"/>
      <c r="R17" s="15"/>
      <c r="S17" s="15"/>
      <c r="T17" s="15" t="s">
        <v>799</v>
      </c>
      <c r="U17" s="15" t="s">
        <v>799</v>
      </c>
      <c r="V17" s="15" t="s">
        <v>799</v>
      </c>
      <c r="W17" s="15" t="s">
        <v>799</v>
      </c>
      <c r="X17" s="15" t="s">
        <v>799</v>
      </c>
      <c r="Y17" s="15" t="s">
        <v>799</v>
      </c>
      <c r="AT17" s="1" t="str">
        <f>志願書Ⅱ!$B11&amp;志願書Ⅱ!$D11&amp;志願書Ⅱ!$E11&amp;志願書Ⅱ!$G11&amp;志願書Ⅱ!$H11&amp;"日"</f>
        <v>年月日</v>
      </c>
      <c r="AU17" s="87" t="str">
        <f>IF(ISERROR(DATEVALUE($AT17)),"",DATEVALUE($AT17))</f>
        <v/>
      </c>
      <c r="AV17" s="1" t="str">
        <f>志願書Ⅱ!$B12&amp;志願書Ⅱ!$D12&amp;志願書Ⅱ!$E12&amp;志願書Ⅱ!$G12&amp;志願書Ⅱ!$H12&amp;"日"</f>
        <v>年月日</v>
      </c>
      <c r="AW17" s="87" t="str">
        <f>IF(ISERROR(DATEVALUE($AV17)),"",DATEVALUE($AV17))</f>
        <v/>
      </c>
      <c r="AX17" t="str">
        <f>IF(AND($AU17&lt;&gt;"",$AW17&lt;&gt;""),DATEDIF($AU17,$AW17,"Y"),"")</f>
        <v/>
      </c>
    </row>
    <row r="18" spans="1:52" x14ac:dyDescent="0.15">
      <c r="A18" s="16" t="s">
        <v>951</v>
      </c>
      <c r="B18" s="15" t="s">
        <v>799</v>
      </c>
      <c r="C18" s="15" t="s">
        <v>799</v>
      </c>
      <c r="D18" s="15"/>
      <c r="E18" s="15" t="s">
        <v>799</v>
      </c>
      <c r="F18" s="15"/>
      <c r="G18" s="15"/>
      <c r="H18" s="15"/>
      <c r="I18" s="15"/>
      <c r="J18" s="15"/>
      <c r="K18" s="15"/>
      <c r="L18" s="15"/>
      <c r="M18" s="15"/>
      <c r="N18" s="15" t="s">
        <v>799</v>
      </c>
      <c r="O18" s="15"/>
      <c r="P18" s="15"/>
      <c r="Q18" s="15"/>
      <c r="R18" s="15"/>
      <c r="S18" s="15"/>
      <c r="T18" s="15" t="s">
        <v>799</v>
      </c>
      <c r="U18" s="15" t="s">
        <v>799</v>
      </c>
      <c r="V18" s="15"/>
      <c r="W18" s="15"/>
      <c r="X18" s="15" t="s">
        <v>799</v>
      </c>
      <c r="Y18" s="15"/>
      <c r="AT18" s="1" t="str">
        <f>志願書Ⅱ!$B13&amp;志願書Ⅱ!$D13&amp;志願書Ⅱ!$E13&amp;志願書Ⅱ!$G13&amp;志願書Ⅱ!$H13&amp;"日"</f>
        <v>年月日</v>
      </c>
      <c r="AU18" s="87" t="str">
        <f>IF(ISERROR(DATEVALUE($AT18)),"",DATEVALUE($AT18))</f>
        <v/>
      </c>
      <c r="AV18" s="1" t="str">
        <f>志願書Ⅱ!$B14&amp;志願書Ⅱ!$D14&amp;志願書Ⅱ!$E14&amp;志願書Ⅱ!$G14&amp;志願書Ⅱ!$H14&amp;"日"</f>
        <v>年月日</v>
      </c>
      <c r="AW18" s="87" t="str">
        <f>IF(ISERROR(DATEVALUE($AV18)),"",DATEVALUE($AV18))</f>
        <v/>
      </c>
      <c r="AX18" t="str">
        <f>IF(AND($AU18&lt;&gt;"",$AW18&lt;&gt;""),DATEDIF($AU18,$AW18,"Y"),"")</f>
        <v/>
      </c>
    </row>
    <row r="19" spans="1:52" x14ac:dyDescent="0.15">
      <c r="A19" s="16" t="s">
        <v>952</v>
      </c>
      <c r="B19" s="15" t="s">
        <v>799</v>
      </c>
      <c r="C19" s="15" t="s">
        <v>799</v>
      </c>
      <c r="D19" s="15"/>
      <c r="E19" s="15" t="s">
        <v>799</v>
      </c>
      <c r="F19" s="15"/>
      <c r="G19" s="15"/>
      <c r="H19" s="15"/>
      <c r="I19" s="15"/>
      <c r="J19" s="15"/>
      <c r="K19" s="15"/>
      <c r="L19" s="15"/>
      <c r="M19" s="15"/>
      <c r="N19" s="15" t="s">
        <v>799</v>
      </c>
      <c r="O19" s="15"/>
      <c r="P19" s="15"/>
      <c r="Q19" s="15"/>
      <c r="R19" s="15"/>
      <c r="S19" s="15"/>
      <c r="T19" s="15" t="s">
        <v>799</v>
      </c>
      <c r="U19" s="15" t="s">
        <v>799</v>
      </c>
      <c r="V19" s="15"/>
      <c r="W19" s="15"/>
      <c r="X19" s="15" t="s">
        <v>799</v>
      </c>
      <c r="Y19" s="15"/>
      <c r="AT19" s="1" t="str">
        <f>志願書Ⅱ!$B15&amp;志願書Ⅱ!$D15&amp;志願書Ⅱ!$E15&amp;志願書Ⅱ!$G15&amp;志願書Ⅱ!$H15&amp;"日"</f>
        <v>年月日</v>
      </c>
      <c r="AU19" s="87" t="str">
        <f>IF(ISERROR(DATEVALUE($AT19)),"",DATEVALUE($AT19))</f>
        <v/>
      </c>
      <c r="AV19" s="1" t="str">
        <f>志願書Ⅱ!$B16&amp;志願書Ⅱ!$D16&amp;志願書Ⅱ!$E16&amp;志願書Ⅱ!$G16&amp;志願書Ⅱ!$H16&amp;"日"</f>
        <v>年月日</v>
      </c>
      <c r="AW19" s="87" t="str">
        <f>IF(ISERROR(DATEVALUE($AV19)),"",DATEVALUE($AV19))</f>
        <v/>
      </c>
      <c r="AX19" t="str">
        <f>IF(AND($AU19&lt;&gt;"",$AW19&lt;&gt;""),DATEDIF($AU19,$AW19,"Y"),"")</f>
        <v/>
      </c>
    </row>
    <row r="20" spans="1:52" x14ac:dyDescent="0.15">
      <c r="A20" s="16" t="s">
        <v>953</v>
      </c>
      <c r="B20" s="15" t="s">
        <v>799</v>
      </c>
      <c r="C20" s="15" t="s">
        <v>799</v>
      </c>
      <c r="D20" s="15"/>
      <c r="E20" s="15" t="s">
        <v>799</v>
      </c>
      <c r="F20" s="15"/>
      <c r="G20" s="15"/>
      <c r="H20" s="15" t="s">
        <v>945</v>
      </c>
      <c r="I20" s="15"/>
      <c r="J20" s="15"/>
      <c r="K20" s="15"/>
      <c r="L20" s="15"/>
      <c r="M20" s="15"/>
      <c r="N20" s="15" t="s">
        <v>799</v>
      </c>
      <c r="O20" s="15"/>
      <c r="P20" s="15"/>
      <c r="Q20" s="15"/>
      <c r="R20" s="15"/>
      <c r="S20" s="15"/>
      <c r="T20" s="15" t="s">
        <v>799</v>
      </c>
      <c r="U20" s="15" t="s">
        <v>799</v>
      </c>
      <c r="V20" s="15"/>
      <c r="W20" s="15"/>
      <c r="X20" s="15" t="s">
        <v>799</v>
      </c>
      <c r="Y20" s="15"/>
      <c r="AV20" s="1" t="str">
        <f>志願書Ⅱ!$B17&amp;志願書Ⅱ!$D17&amp;志願書Ⅱ!$E17&amp;志願書Ⅱ!$G17&amp;志願書Ⅱ!$H17&amp;"日"</f>
        <v>年月日</v>
      </c>
      <c r="AW20" s="87" t="str">
        <f t="shared" ref="AW20:AW28" si="1">IF(ISERROR(DATEVALUE($AV20)),"",DATEVALUE($AV20))</f>
        <v/>
      </c>
      <c r="AX20" s="1" t="str">
        <f>志願書Ⅱ!$B18&amp;志願書Ⅱ!$D18&amp;志願書Ⅱ!$E18&amp;志願書Ⅱ!$G18&amp;志願書Ⅱ!$H18&amp;"日"</f>
        <v>年月日</v>
      </c>
      <c r="AY20" s="87" t="str">
        <f t="shared" ref="AY20:AY28" si="2">IF(ISERROR(DATEVALUE($AX20)),"",DATEVALUE($AX20))</f>
        <v/>
      </c>
      <c r="AZ20" t="str">
        <f t="shared" ref="AZ20:AZ28" si="3">IF(AND($AW20&lt;&gt;"",$AY20&lt;&gt;""),DATEDIF($AW20,$AY20,"Y"),"")</f>
        <v/>
      </c>
    </row>
    <row r="21" spans="1:52" x14ac:dyDescent="0.15">
      <c r="A21" s="16" t="s">
        <v>954</v>
      </c>
      <c r="B21" s="15" t="s">
        <v>799</v>
      </c>
      <c r="C21" s="15" t="s">
        <v>799</v>
      </c>
      <c r="D21" s="15" t="s">
        <v>799</v>
      </c>
      <c r="E21" s="15" t="s">
        <v>799</v>
      </c>
      <c r="F21" s="15"/>
      <c r="G21" s="15"/>
      <c r="H21" s="15"/>
      <c r="I21" s="15"/>
      <c r="J21" s="15"/>
      <c r="K21" s="15" t="s">
        <v>799</v>
      </c>
      <c r="L21" s="15"/>
      <c r="M21" s="15"/>
      <c r="N21" s="15" t="s">
        <v>799</v>
      </c>
      <c r="O21" s="15"/>
      <c r="P21" s="15"/>
      <c r="Q21" s="15"/>
      <c r="R21" s="15"/>
      <c r="S21" s="15"/>
      <c r="T21" s="15" t="s">
        <v>799</v>
      </c>
      <c r="U21" s="15" t="s">
        <v>799</v>
      </c>
      <c r="V21" s="15" t="s">
        <v>799</v>
      </c>
      <c r="W21" s="15"/>
      <c r="X21" s="15" t="s">
        <v>799</v>
      </c>
      <c r="Y21" s="15"/>
      <c r="AV21" s="1" t="str">
        <f>志願書Ⅱ!$B19&amp;志願書Ⅱ!$D19&amp;志願書Ⅱ!$E19&amp;志願書Ⅱ!$G19&amp;志願書Ⅱ!$H19&amp;"日"</f>
        <v>年月日</v>
      </c>
      <c r="AW21" s="87" t="str">
        <f t="shared" si="1"/>
        <v/>
      </c>
      <c r="AX21" s="1" t="str">
        <f>志願書Ⅱ!$B20&amp;志願書Ⅱ!$D20&amp;志願書Ⅱ!$E20&amp;志願書Ⅱ!$G20&amp;志願書Ⅱ!$H20&amp;"日"</f>
        <v>年月日</v>
      </c>
      <c r="AY21" s="87" t="str">
        <f t="shared" si="2"/>
        <v/>
      </c>
      <c r="AZ21" t="str">
        <f t="shared" si="3"/>
        <v/>
      </c>
    </row>
    <row r="22" spans="1:52" x14ac:dyDescent="0.15">
      <c r="A22" s="16" t="s">
        <v>955</v>
      </c>
      <c r="B22" s="15" t="s">
        <v>799</v>
      </c>
      <c r="C22" s="15" t="s">
        <v>799</v>
      </c>
      <c r="D22" s="15"/>
      <c r="E22" s="15" t="s">
        <v>799</v>
      </c>
      <c r="F22" s="15"/>
      <c r="G22" s="15"/>
      <c r="H22" s="15"/>
      <c r="I22" s="15"/>
      <c r="J22" s="15"/>
      <c r="K22" s="15"/>
      <c r="L22" s="15"/>
      <c r="M22" s="15"/>
      <c r="N22" s="15" t="s">
        <v>799</v>
      </c>
      <c r="O22" s="15"/>
      <c r="P22" s="15"/>
      <c r="Q22" s="15"/>
      <c r="R22" s="15"/>
      <c r="S22" s="15"/>
      <c r="T22" s="15" t="s">
        <v>799</v>
      </c>
      <c r="U22" s="15" t="s">
        <v>799</v>
      </c>
      <c r="V22" s="15"/>
      <c r="W22" s="15"/>
      <c r="X22" s="15" t="s">
        <v>799</v>
      </c>
      <c r="Y22" s="15"/>
      <c r="AV22" s="1" t="str">
        <f>志願書Ⅱ!$B21&amp;志願書Ⅱ!$D21&amp;志願書Ⅱ!$E21&amp;志願書Ⅱ!$G21&amp;志願書Ⅱ!$H21&amp;"日"</f>
        <v>年月日</v>
      </c>
      <c r="AW22" s="87" t="str">
        <f t="shared" si="1"/>
        <v/>
      </c>
      <c r="AX22" s="1" t="str">
        <f>志願書Ⅱ!$B22&amp;志願書Ⅱ!$D22&amp;志願書Ⅱ!$E22&amp;志願書Ⅱ!$G22&amp;志願書Ⅱ!$H22&amp;"日"</f>
        <v>年月日</v>
      </c>
      <c r="AY22" s="87" t="str">
        <f t="shared" si="2"/>
        <v/>
      </c>
      <c r="AZ22" t="str">
        <f t="shared" si="3"/>
        <v/>
      </c>
    </row>
    <row r="23" spans="1:52" x14ac:dyDescent="0.15">
      <c r="A23" s="16" t="s">
        <v>956</v>
      </c>
      <c r="B23" s="15" t="s">
        <v>799</v>
      </c>
      <c r="C23" s="15" t="s">
        <v>799</v>
      </c>
      <c r="D23" s="15" t="s">
        <v>799</v>
      </c>
      <c r="E23" s="15" t="s">
        <v>799</v>
      </c>
      <c r="F23" s="15"/>
      <c r="G23" s="15"/>
      <c r="H23" s="15" t="s">
        <v>945</v>
      </c>
      <c r="I23" s="15"/>
      <c r="J23" s="15"/>
      <c r="K23" s="15"/>
      <c r="L23" s="15"/>
      <c r="M23" s="15"/>
      <c r="N23" s="15" t="s">
        <v>799</v>
      </c>
      <c r="O23" s="15"/>
      <c r="P23" s="15"/>
      <c r="Q23" s="15"/>
      <c r="R23" s="15"/>
      <c r="S23" s="15"/>
      <c r="T23" s="15" t="s">
        <v>799</v>
      </c>
      <c r="U23" s="15" t="s">
        <v>799</v>
      </c>
      <c r="V23" s="15" t="s">
        <v>799</v>
      </c>
      <c r="W23" s="15" t="s">
        <v>799</v>
      </c>
      <c r="X23" s="15" t="s">
        <v>799</v>
      </c>
      <c r="Y23" s="15" t="s">
        <v>799</v>
      </c>
      <c r="AV23" s="1" t="str">
        <f>志願書Ⅱ!$B23&amp;志願書Ⅱ!$D23&amp;志願書Ⅱ!$E23&amp;志願書Ⅱ!$G23&amp;志願書Ⅱ!$H23&amp;"日"</f>
        <v>年月日</v>
      </c>
      <c r="AW23" s="87" t="str">
        <f t="shared" si="1"/>
        <v/>
      </c>
      <c r="AX23" s="1" t="str">
        <f>志願書Ⅱ!$B24&amp;志願書Ⅱ!$D24&amp;志願書Ⅱ!$E24&amp;志願書Ⅱ!$G24&amp;志願書Ⅱ!$H24&amp;"日"</f>
        <v>年月日</v>
      </c>
      <c r="AY23" s="87" t="str">
        <f t="shared" si="2"/>
        <v/>
      </c>
      <c r="AZ23" t="str">
        <f t="shared" si="3"/>
        <v/>
      </c>
    </row>
    <row r="24" spans="1:52" x14ac:dyDescent="0.15">
      <c r="A24" s="16" t="s">
        <v>1092</v>
      </c>
      <c r="B24" s="15" t="s">
        <v>799</v>
      </c>
      <c r="C24" s="15" t="s">
        <v>799</v>
      </c>
      <c r="D24" s="15"/>
      <c r="E24" s="15" t="s">
        <v>799</v>
      </c>
      <c r="F24" s="15"/>
      <c r="G24" s="15"/>
      <c r="H24" s="15"/>
      <c r="I24" s="15"/>
      <c r="J24" s="15"/>
      <c r="K24" s="15"/>
      <c r="L24" s="15"/>
      <c r="M24" s="15"/>
      <c r="N24" s="15" t="s">
        <v>799</v>
      </c>
      <c r="O24" s="15"/>
      <c r="P24" s="15"/>
      <c r="Q24" s="15" t="s">
        <v>799</v>
      </c>
      <c r="R24" s="15"/>
      <c r="S24" s="15"/>
      <c r="T24" s="15" t="s">
        <v>799</v>
      </c>
      <c r="U24" s="15" t="s">
        <v>799</v>
      </c>
      <c r="V24" s="15"/>
      <c r="W24" s="15" t="s">
        <v>799</v>
      </c>
      <c r="X24" s="15" t="s">
        <v>799</v>
      </c>
      <c r="Y24" s="15"/>
      <c r="AV24" s="1" t="str">
        <f>志願書Ⅱ!$B25&amp;志願書Ⅱ!$D25&amp;志願書Ⅱ!$E25&amp;志願書Ⅱ!$G25&amp;志願書Ⅱ!$H25&amp;"日"</f>
        <v>年月日</v>
      </c>
      <c r="AW24" s="87" t="str">
        <f t="shared" si="1"/>
        <v/>
      </c>
      <c r="AX24" s="1" t="str">
        <f>志願書Ⅱ!$B26&amp;志願書Ⅱ!$D26&amp;志願書Ⅱ!$E26&amp;志願書Ⅱ!$G26&amp;志願書Ⅱ!$H26&amp;"日"</f>
        <v>年月日</v>
      </c>
      <c r="AY24" s="87" t="str">
        <f t="shared" si="2"/>
        <v/>
      </c>
      <c r="AZ24" t="str">
        <f t="shared" si="3"/>
        <v/>
      </c>
    </row>
    <row r="25" spans="1:52" x14ac:dyDescent="0.15">
      <c r="A25" s="16" t="s">
        <v>957</v>
      </c>
      <c r="B25" s="15" t="s">
        <v>799</v>
      </c>
      <c r="C25" s="15" t="s">
        <v>799</v>
      </c>
      <c r="D25" s="15"/>
      <c r="E25" s="15" t="s">
        <v>799</v>
      </c>
      <c r="F25" s="15"/>
      <c r="G25" s="15"/>
      <c r="H25" s="15"/>
      <c r="I25" s="15"/>
      <c r="J25" s="15"/>
      <c r="K25" s="15"/>
      <c r="L25" s="15"/>
      <c r="M25" s="15"/>
      <c r="N25" s="15" t="s">
        <v>799</v>
      </c>
      <c r="O25" s="15"/>
      <c r="P25" s="15"/>
      <c r="Q25" s="15" t="s">
        <v>799</v>
      </c>
      <c r="R25" s="15"/>
      <c r="S25" s="15"/>
      <c r="T25" s="15" t="s">
        <v>799</v>
      </c>
      <c r="U25" s="15" t="s">
        <v>799</v>
      </c>
      <c r="V25" s="15"/>
      <c r="W25" s="15" t="s">
        <v>799</v>
      </c>
      <c r="X25" s="15" t="s">
        <v>799</v>
      </c>
      <c r="Y25" s="15"/>
      <c r="AV25" s="1" t="str">
        <f>志願書Ⅱ!$B27&amp;志願書Ⅱ!$D27&amp;志願書Ⅱ!$E27&amp;志願書Ⅱ!$G27&amp;志願書Ⅱ!$H27&amp;"日"</f>
        <v>年月日</v>
      </c>
      <c r="AW25" s="87" t="str">
        <f t="shared" si="1"/>
        <v/>
      </c>
      <c r="AX25" s="1" t="str">
        <f>志願書Ⅱ!$B28&amp;志願書Ⅱ!$D28&amp;志願書Ⅱ!$E28&amp;志願書Ⅱ!$G28&amp;志願書Ⅱ!$H28&amp;"日"</f>
        <v>年月日</v>
      </c>
      <c r="AY25" s="87" t="str">
        <f t="shared" si="2"/>
        <v/>
      </c>
      <c r="AZ25" t="str">
        <f t="shared" si="3"/>
        <v/>
      </c>
    </row>
    <row r="26" spans="1:52" x14ac:dyDescent="0.15">
      <c r="A26" s="16" t="s">
        <v>958</v>
      </c>
      <c r="B26" s="15" t="s">
        <v>799</v>
      </c>
      <c r="C26" s="15" t="s">
        <v>799</v>
      </c>
      <c r="D26" s="15"/>
      <c r="E26" s="15" t="s">
        <v>799</v>
      </c>
      <c r="F26" s="15"/>
      <c r="G26" s="15"/>
      <c r="H26" s="15"/>
      <c r="I26" s="15"/>
      <c r="J26" s="15"/>
      <c r="K26" s="15"/>
      <c r="L26" s="15"/>
      <c r="M26" s="15"/>
      <c r="N26" s="15" t="s">
        <v>799</v>
      </c>
      <c r="O26" s="15"/>
      <c r="P26" s="15"/>
      <c r="Q26" s="15" t="s">
        <v>799</v>
      </c>
      <c r="R26" s="15"/>
      <c r="S26" s="15"/>
      <c r="T26" s="15" t="s">
        <v>799</v>
      </c>
      <c r="U26" s="15" t="s">
        <v>799</v>
      </c>
      <c r="V26" s="15"/>
      <c r="W26" s="15" t="s">
        <v>799</v>
      </c>
      <c r="X26" s="15" t="s">
        <v>799</v>
      </c>
      <c r="Y26" s="15"/>
      <c r="AV26" s="1" t="str">
        <f>志願書Ⅱ!$B29&amp;志願書Ⅱ!$D29&amp;志願書Ⅱ!$E29&amp;志願書Ⅱ!$G29&amp;志願書Ⅱ!$H29&amp;"日"</f>
        <v>年月日</v>
      </c>
      <c r="AW26" s="87" t="str">
        <f t="shared" si="1"/>
        <v/>
      </c>
      <c r="AX26" s="1" t="str">
        <f>志願書Ⅱ!$B30&amp;志願書Ⅱ!$D30&amp;志願書Ⅱ!$E30&amp;志願書Ⅱ!$G30&amp;志願書Ⅱ!$H30&amp;"日"</f>
        <v>年月日</v>
      </c>
      <c r="AY26" s="87" t="str">
        <f t="shared" si="2"/>
        <v/>
      </c>
      <c r="AZ26" t="str">
        <f t="shared" si="3"/>
        <v/>
      </c>
    </row>
    <row r="27" spans="1:52" x14ac:dyDescent="0.15">
      <c r="A27" s="16" t="s">
        <v>959</v>
      </c>
      <c r="B27" s="15" t="s">
        <v>799</v>
      </c>
      <c r="C27" s="15" t="s">
        <v>799</v>
      </c>
      <c r="D27" s="15"/>
      <c r="E27" s="15" t="s">
        <v>799</v>
      </c>
      <c r="F27" s="15"/>
      <c r="G27" s="15"/>
      <c r="H27" s="15" t="s">
        <v>799</v>
      </c>
      <c r="I27" s="15"/>
      <c r="J27" s="15"/>
      <c r="K27" s="15"/>
      <c r="L27" s="15"/>
      <c r="M27" s="15"/>
      <c r="N27" s="15" t="s">
        <v>799</v>
      </c>
      <c r="O27" s="15"/>
      <c r="P27" s="15"/>
      <c r="Q27" s="15" t="s">
        <v>799</v>
      </c>
      <c r="R27" s="15"/>
      <c r="S27" s="15"/>
      <c r="T27" s="15" t="s">
        <v>799</v>
      </c>
      <c r="U27" s="15" t="s">
        <v>799</v>
      </c>
      <c r="V27" s="15"/>
      <c r="W27" s="15" t="s">
        <v>799</v>
      </c>
      <c r="X27" s="15" t="s">
        <v>799</v>
      </c>
      <c r="Y27" s="15"/>
      <c r="AV27" s="1" t="str">
        <f>志願書Ⅱ!$B31&amp;志願書Ⅱ!$D31&amp;志願書Ⅱ!$E31&amp;志願書Ⅱ!$G31&amp;志願書Ⅱ!$H31&amp;"日"</f>
        <v>年月日</v>
      </c>
      <c r="AW27" s="87" t="str">
        <f t="shared" si="1"/>
        <v/>
      </c>
      <c r="AX27" s="1" t="str">
        <f>志願書Ⅱ!$B32&amp;志願書Ⅱ!$D32&amp;志願書Ⅱ!$E32&amp;志願書Ⅱ!$G32&amp;志願書Ⅱ!$H32&amp;"日"</f>
        <v>年月日</v>
      </c>
      <c r="AY27" s="87" t="str">
        <f t="shared" si="2"/>
        <v/>
      </c>
      <c r="AZ27" t="str">
        <f t="shared" si="3"/>
        <v/>
      </c>
    </row>
    <row r="28" spans="1:52" x14ac:dyDescent="0.15">
      <c r="A28" s="16" t="s">
        <v>960</v>
      </c>
      <c r="B28" s="15" t="s">
        <v>799</v>
      </c>
      <c r="C28" s="15" t="s">
        <v>799</v>
      </c>
      <c r="D28" s="15"/>
      <c r="E28" s="15" t="s">
        <v>800</v>
      </c>
      <c r="F28" s="15"/>
      <c r="G28" s="15"/>
      <c r="H28" s="15" t="s">
        <v>799</v>
      </c>
      <c r="I28" s="15"/>
      <c r="J28" s="15"/>
      <c r="K28" s="15"/>
      <c r="L28" s="15"/>
      <c r="M28" s="15"/>
      <c r="N28" s="15" t="s">
        <v>799</v>
      </c>
      <c r="O28" s="15"/>
      <c r="P28" s="15"/>
      <c r="Q28" s="15" t="s">
        <v>799</v>
      </c>
      <c r="R28" s="15"/>
      <c r="S28" s="15"/>
      <c r="T28" s="15" t="s">
        <v>799</v>
      </c>
      <c r="U28" s="15" t="s">
        <v>799</v>
      </c>
      <c r="V28" s="15"/>
      <c r="W28" s="15"/>
      <c r="X28" s="15" t="s">
        <v>799</v>
      </c>
      <c r="Y28" s="15"/>
      <c r="AV28" s="1" t="str">
        <f>志願書Ⅱ!$B33&amp;志願書Ⅱ!$D33&amp;志願書Ⅱ!$E33&amp;志願書Ⅱ!$G33&amp;志願書Ⅱ!$H33&amp;"日"</f>
        <v>年月日</v>
      </c>
      <c r="AW28" s="87" t="str">
        <f t="shared" si="1"/>
        <v/>
      </c>
      <c r="AX28" s="1" t="str">
        <f>志願書Ⅱ!$B34&amp;志願書Ⅱ!$D34&amp;志願書Ⅱ!$E34&amp;志願書Ⅱ!$G34&amp;志願書Ⅱ!$H34&amp;"日"</f>
        <v>年月日</v>
      </c>
      <c r="AY28" s="87" t="str">
        <f t="shared" si="2"/>
        <v/>
      </c>
      <c r="AZ28" t="str">
        <f t="shared" si="3"/>
        <v/>
      </c>
    </row>
    <row r="29" spans="1:52" x14ac:dyDescent="0.15">
      <c r="A29" s="16" t="s">
        <v>961</v>
      </c>
      <c r="B29" s="15" t="s">
        <v>799</v>
      </c>
      <c r="C29" s="15" t="s">
        <v>799</v>
      </c>
      <c r="D29" s="15"/>
      <c r="E29" s="15" t="s">
        <v>800</v>
      </c>
      <c r="F29" s="15"/>
      <c r="G29" s="15"/>
      <c r="H29" s="15"/>
      <c r="I29" s="15"/>
      <c r="J29" s="15"/>
      <c r="K29" s="15"/>
      <c r="L29" s="15"/>
      <c r="M29" s="15"/>
      <c r="N29" s="15" t="s">
        <v>799</v>
      </c>
      <c r="O29" s="15"/>
      <c r="P29" s="15"/>
      <c r="Q29" s="15" t="s">
        <v>799</v>
      </c>
      <c r="R29" s="15"/>
      <c r="S29" s="15"/>
      <c r="T29" s="15" t="s">
        <v>799</v>
      </c>
      <c r="U29" s="15" t="s">
        <v>799</v>
      </c>
      <c r="V29" s="15"/>
      <c r="W29" s="15"/>
      <c r="X29" s="15" t="s">
        <v>799</v>
      </c>
      <c r="Y29" s="15"/>
    </row>
    <row r="30" spans="1:52" x14ac:dyDescent="0.15">
      <c r="A30" s="16" t="s">
        <v>962</v>
      </c>
      <c r="B30" s="15" t="s">
        <v>799</v>
      </c>
      <c r="C30" s="15" t="s">
        <v>799</v>
      </c>
      <c r="D30" s="15"/>
      <c r="E30" s="15" t="s">
        <v>800</v>
      </c>
      <c r="F30" s="15"/>
      <c r="G30" s="15"/>
      <c r="H30" s="15"/>
      <c r="I30" s="15"/>
      <c r="J30" s="15"/>
      <c r="K30" s="15"/>
      <c r="L30" s="15"/>
      <c r="M30" s="15"/>
      <c r="N30" s="15" t="s">
        <v>799</v>
      </c>
      <c r="O30" s="15"/>
      <c r="P30" s="15"/>
      <c r="Q30" s="15" t="s">
        <v>799</v>
      </c>
      <c r="R30" s="15"/>
      <c r="S30" s="15"/>
      <c r="T30" s="15" t="s">
        <v>799</v>
      </c>
      <c r="U30" s="15" t="s">
        <v>799</v>
      </c>
      <c r="V30" s="15"/>
      <c r="W30" s="15"/>
      <c r="X30" s="15" t="s">
        <v>799</v>
      </c>
      <c r="Y30" s="15"/>
    </row>
    <row r="31" spans="1:52" x14ac:dyDescent="0.15">
      <c r="A31" s="16" t="s">
        <v>963</v>
      </c>
      <c r="B31" s="15"/>
      <c r="C31" s="15"/>
      <c r="D31" s="15"/>
      <c r="E31" s="15"/>
      <c r="F31" s="15"/>
      <c r="G31" s="15"/>
      <c r="H31" s="15"/>
      <c r="I31" s="15"/>
      <c r="J31" s="15"/>
      <c r="K31" s="15"/>
      <c r="L31" s="15"/>
      <c r="M31" s="15"/>
      <c r="N31" s="15"/>
      <c r="O31" s="15"/>
      <c r="P31" s="15"/>
      <c r="Q31" s="15"/>
      <c r="R31" s="15"/>
      <c r="S31" s="15"/>
      <c r="T31" s="15"/>
      <c r="U31" s="15"/>
      <c r="V31" s="15"/>
      <c r="W31" s="15"/>
      <c r="X31" s="15"/>
      <c r="Y31" s="15"/>
    </row>
    <row r="32" spans="1:52" x14ac:dyDescent="0.15">
      <c r="A32" s="16" t="s">
        <v>964</v>
      </c>
      <c r="B32" s="15" t="s">
        <v>799</v>
      </c>
      <c r="C32" s="15" t="s">
        <v>799</v>
      </c>
      <c r="D32" s="15"/>
      <c r="E32" s="15" t="s">
        <v>800</v>
      </c>
      <c r="F32" s="15"/>
      <c r="G32" s="15"/>
      <c r="H32" s="15" t="s">
        <v>945</v>
      </c>
      <c r="I32" s="15"/>
      <c r="J32" s="15"/>
      <c r="K32" s="15"/>
      <c r="L32" s="15"/>
      <c r="M32" s="15"/>
      <c r="N32" s="15" t="s">
        <v>799</v>
      </c>
      <c r="O32" s="15"/>
      <c r="P32" s="15"/>
      <c r="Q32" s="15" t="s">
        <v>799</v>
      </c>
      <c r="R32" s="15"/>
      <c r="S32" s="15"/>
      <c r="T32" s="15" t="s">
        <v>799</v>
      </c>
      <c r="U32" s="15" t="s">
        <v>799</v>
      </c>
      <c r="V32" s="15"/>
      <c r="W32" s="15" t="s">
        <v>799</v>
      </c>
      <c r="X32" s="15" t="s">
        <v>799</v>
      </c>
      <c r="Y32" s="15"/>
    </row>
    <row r="33" spans="1:45" x14ac:dyDescent="0.15">
      <c r="A33" s="16" t="s">
        <v>965</v>
      </c>
      <c r="B33" s="15" t="s">
        <v>799</v>
      </c>
      <c r="C33" s="15" t="s">
        <v>799</v>
      </c>
      <c r="D33" s="15"/>
      <c r="E33" s="15" t="s">
        <v>800</v>
      </c>
      <c r="F33" s="15"/>
      <c r="G33" s="15"/>
      <c r="H33" s="15"/>
      <c r="I33" s="15"/>
      <c r="J33" s="15"/>
      <c r="K33" s="15"/>
      <c r="L33" s="15"/>
      <c r="M33" s="15"/>
      <c r="N33" s="15" t="s">
        <v>799</v>
      </c>
      <c r="O33" s="15"/>
      <c r="P33" s="15"/>
      <c r="Q33" s="15" t="s">
        <v>799</v>
      </c>
      <c r="R33" s="15"/>
      <c r="S33" s="15"/>
      <c r="T33" s="15" t="s">
        <v>799</v>
      </c>
      <c r="U33" s="15" t="s">
        <v>799</v>
      </c>
      <c r="V33" s="15"/>
      <c r="W33" s="15"/>
      <c r="X33" s="15" t="s">
        <v>799</v>
      </c>
      <c r="Y33" s="15"/>
    </row>
    <row r="34" spans="1:45" x14ac:dyDescent="0.15">
      <c r="A34" s="16" t="s">
        <v>966</v>
      </c>
      <c r="B34" s="15" t="s">
        <v>799</v>
      </c>
      <c r="C34" s="15" t="s">
        <v>799</v>
      </c>
      <c r="D34" s="15"/>
      <c r="E34" s="15" t="s">
        <v>800</v>
      </c>
      <c r="F34" s="15"/>
      <c r="G34" s="15"/>
      <c r="H34" s="15"/>
      <c r="I34" s="15"/>
      <c r="J34" s="15"/>
      <c r="K34" s="15" t="s">
        <v>799</v>
      </c>
      <c r="L34" s="15"/>
      <c r="M34" s="15"/>
      <c r="N34" s="15" t="s">
        <v>799</v>
      </c>
      <c r="O34" s="15"/>
      <c r="P34" s="15"/>
      <c r="Q34" s="15" t="s">
        <v>799</v>
      </c>
      <c r="R34" s="15"/>
      <c r="S34" s="15"/>
      <c r="T34" s="15" t="s">
        <v>799</v>
      </c>
      <c r="U34" s="15" t="s">
        <v>799</v>
      </c>
      <c r="V34" s="15"/>
      <c r="W34" s="15"/>
      <c r="X34" s="15" t="s">
        <v>799</v>
      </c>
      <c r="Y34" s="15"/>
    </row>
    <row r="35" spans="1:45" x14ac:dyDescent="0.15">
      <c r="A35" s="16" t="s">
        <v>967</v>
      </c>
      <c r="B35" s="15" t="s">
        <v>799</v>
      </c>
      <c r="C35" s="15" t="s">
        <v>799</v>
      </c>
      <c r="D35" s="15"/>
      <c r="E35" s="15" t="s">
        <v>800</v>
      </c>
      <c r="F35" s="15"/>
      <c r="G35" s="15"/>
      <c r="H35" s="15"/>
      <c r="I35" s="15"/>
      <c r="J35" s="15"/>
      <c r="K35" s="15" t="s">
        <v>799</v>
      </c>
      <c r="L35" s="15"/>
      <c r="M35" s="15"/>
      <c r="N35" s="15" t="s">
        <v>799</v>
      </c>
      <c r="O35" s="15"/>
      <c r="P35" s="15"/>
      <c r="Q35" s="15" t="s">
        <v>799</v>
      </c>
      <c r="R35" s="15"/>
      <c r="S35" s="15"/>
      <c r="T35" s="15" t="s">
        <v>799</v>
      </c>
      <c r="U35" s="15" t="s">
        <v>799</v>
      </c>
      <c r="V35" s="15"/>
      <c r="W35" s="15"/>
      <c r="X35" s="15" t="s">
        <v>799</v>
      </c>
      <c r="Y35" s="15"/>
    </row>
    <row r="36" spans="1:45" x14ac:dyDescent="0.15">
      <c r="A36" s="16" t="s">
        <v>968</v>
      </c>
      <c r="B36" s="15" t="s">
        <v>799</v>
      </c>
      <c r="C36" s="15" t="s">
        <v>799</v>
      </c>
      <c r="D36" s="15"/>
      <c r="E36" s="15" t="s">
        <v>800</v>
      </c>
      <c r="F36" s="15"/>
      <c r="G36" s="15"/>
      <c r="H36" s="15"/>
      <c r="I36" s="15"/>
      <c r="J36" s="15"/>
      <c r="K36" s="15" t="s">
        <v>799</v>
      </c>
      <c r="L36" s="15"/>
      <c r="M36" s="15"/>
      <c r="N36" s="15" t="s">
        <v>799</v>
      </c>
      <c r="O36" s="15"/>
      <c r="P36" s="15"/>
      <c r="Q36" s="15" t="s">
        <v>799</v>
      </c>
      <c r="R36" s="15"/>
      <c r="S36" s="15"/>
      <c r="T36" s="15" t="s">
        <v>799</v>
      </c>
      <c r="U36" s="15" t="s">
        <v>799</v>
      </c>
      <c r="V36" s="15"/>
      <c r="W36" s="15"/>
      <c r="X36" s="15" t="s">
        <v>799</v>
      </c>
      <c r="Y36" s="15"/>
    </row>
    <row r="37" spans="1:45" x14ac:dyDescent="0.15">
      <c r="A37" s="16" t="s">
        <v>969</v>
      </c>
      <c r="B37" s="15" t="s">
        <v>799</v>
      </c>
      <c r="C37" s="15" t="s">
        <v>799</v>
      </c>
      <c r="D37" s="15"/>
      <c r="E37" s="15" t="s">
        <v>800</v>
      </c>
      <c r="F37" s="15"/>
      <c r="G37" s="15"/>
      <c r="H37" s="15"/>
      <c r="I37" s="15"/>
      <c r="J37" s="15"/>
      <c r="K37" s="15"/>
      <c r="L37" s="15"/>
      <c r="M37" s="15"/>
      <c r="N37" s="15" t="s">
        <v>799</v>
      </c>
      <c r="O37" s="15"/>
      <c r="P37" s="15"/>
      <c r="Q37" s="15" t="s">
        <v>799</v>
      </c>
      <c r="R37" s="15"/>
      <c r="S37" s="15"/>
      <c r="T37" s="15" t="s">
        <v>799</v>
      </c>
      <c r="U37" s="15" t="s">
        <v>799</v>
      </c>
      <c r="V37" s="15"/>
      <c r="W37" s="15"/>
      <c r="X37" s="15" t="s">
        <v>799</v>
      </c>
      <c r="Y37" s="15"/>
    </row>
    <row r="38" spans="1:45" x14ac:dyDescent="0.15">
      <c r="A38" s="16" t="s">
        <v>970</v>
      </c>
      <c r="B38" s="15"/>
      <c r="C38" s="15"/>
      <c r="D38" s="15"/>
      <c r="E38" s="15"/>
      <c r="F38" s="15"/>
      <c r="G38" s="15"/>
      <c r="H38" s="15"/>
      <c r="I38" s="15"/>
      <c r="J38" s="15"/>
      <c r="K38" s="15"/>
      <c r="L38" s="15"/>
      <c r="M38" s="15"/>
      <c r="N38" s="15"/>
      <c r="O38" s="15"/>
      <c r="P38" s="15"/>
      <c r="Q38" s="15"/>
      <c r="R38" s="15"/>
      <c r="S38" s="15"/>
      <c r="T38" s="15"/>
      <c r="U38" s="15"/>
      <c r="V38" s="15"/>
      <c r="W38" s="15"/>
      <c r="X38" s="15"/>
      <c r="Y38" s="15"/>
    </row>
    <row r="39" spans="1:45" x14ac:dyDescent="0.15">
      <c r="A39" s="16" t="s">
        <v>971</v>
      </c>
      <c r="B39" s="15" t="s">
        <v>800</v>
      </c>
      <c r="C39" s="15" t="s">
        <v>799</v>
      </c>
      <c r="D39" s="15"/>
      <c r="E39" s="15" t="s">
        <v>799</v>
      </c>
      <c r="F39" s="15"/>
      <c r="G39" s="15"/>
      <c r="H39" s="15"/>
      <c r="I39" s="15"/>
      <c r="J39" s="15"/>
      <c r="K39" s="15" t="s">
        <v>799</v>
      </c>
      <c r="L39" s="15"/>
      <c r="M39" s="15"/>
      <c r="N39" s="15" t="s">
        <v>799</v>
      </c>
      <c r="O39" s="15"/>
      <c r="P39" s="15"/>
      <c r="Q39" s="15" t="s">
        <v>799</v>
      </c>
      <c r="R39" s="15"/>
      <c r="S39" s="15"/>
      <c r="T39" s="15" t="s">
        <v>799</v>
      </c>
      <c r="U39" s="15" t="s">
        <v>799</v>
      </c>
      <c r="V39" s="15"/>
      <c r="W39" s="15" t="s">
        <v>799</v>
      </c>
      <c r="X39" s="15" t="s">
        <v>799</v>
      </c>
      <c r="Y39" s="15"/>
    </row>
    <row r="40" spans="1:45" x14ac:dyDescent="0.15">
      <c r="A40" s="16" t="s">
        <v>978</v>
      </c>
      <c r="B40" s="15" t="s">
        <v>799</v>
      </c>
      <c r="C40" s="15" t="s">
        <v>799</v>
      </c>
      <c r="D40" s="15"/>
      <c r="E40" s="15" t="s">
        <v>799</v>
      </c>
      <c r="F40" s="15"/>
      <c r="G40" s="15"/>
      <c r="H40" s="15"/>
      <c r="I40" s="15"/>
      <c r="J40" s="15"/>
      <c r="K40" s="15"/>
      <c r="L40" s="15"/>
      <c r="M40" s="15"/>
      <c r="N40" s="15" t="s">
        <v>799</v>
      </c>
      <c r="O40" s="15"/>
      <c r="P40" s="15"/>
      <c r="Q40" s="15"/>
      <c r="R40" s="15"/>
      <c r="S40" s="15"/>
      <c r="T40" s="15" t="s">
        <v>799</v>
      </c>
      <c r="U40" s="15" t="s">
        <v>799</v>
      </c>
      <c r="V40" s="15"/>
      <c r="W40" s="15" t="s">
        <v>799</v>
      </c>
      <c r="X40" s="15" t="s">
        <v>799</v>
      </c>
      <c r="Y40" s="15"/>
    </row>
    <row r="41" spans="1:45" x14ac:dyDescent="0.15">
      <c r="A41" s="16" t="s">
        <v>972</v>
      </c>
      <c r="B41" s="15" t="s">
        <v>799</v>
      </c>
      <c r="C41" s="15"/>
      <c r="D41" s="15"/>
      <c r="E41" s="15" t="s">
        <v>799</v>
      </c>
      <c r="F41" s="15"/>
      <c r="G41" s="15"/>
      <c r="H41" s="15"/>
      <c r="I41" s="15"/>
      <c r="J41" s="15"/>
      <c r="K41" s="15"/>
      <c r="L41" s="15"/>
      <c r="M41" s="15"/>
      <c r="N41" s="15" t="s">
        <v>799</v>
      </c>
      <c r="O41" s="15"/>
      <c r="P41" s="15"/>
      <c r="Q41" s="15"/>
      <c r="R41" s="15"/>
      <c r="S41" s="15"/>
      <c r="T41" s="15" t="s">
        <v>799</v>
      </c>
      <c r="U41" s="15"/>
      <c r="V41" s="15"/>
      <c r="W41" s="15"/>
      <c r="X41" s="15"/>
      <c r="Y41" s="15"/>
    </row>
    <row r="42" spans="1:45" x14ac:dyDescent="0.15">
      <c r="A42" s="16" t="s">
        <v>973</v>
      </c>
      <c r="B42" s="15" t="s">
        <v>799</v>
      </c>
      <c r="C42" s="15"/>
      <c r="D42" s="15"/>
      <c r="E42" s="15" t="s">
        <v>799</v>
      </c>
      <c r="F42" s="15"/>
      <c r="G42" s="15"/>
      <c r="H42" s="15"/>
      <c r="I42" s="15"/>
      <c r="J42" s="15"/>
      <c r="K42" s="15"/>
      <c r="L42" s="15"/>
      <c r="M42" s="15"/>
      <c r="N42" s="15" t="s">
        <v>799</v>
      </c>
      <c r="O42" s="15"/>
      <c r="P42" s="15"/>
      <c r="Q42" s="15"/>
      <c r="R42" s="15"/>
      <c r="S42" s="15"/>
      <c r="T42" s="15" t="s">
        <v>799</v>
      </c>
      <c r="U42" s="15"/>
      <c r="V42" s="15"/>
      <c r="W42" s="15"/>
      <c r="X42" s="15"/>
      <c r="Y42" s="15"/>
    </row>
    <row r="43" spans="1:45" x14ac:dyDescent="0.15">
      <c r="AS43" s="109"/>
    </row>
    <row r="45" spans="1:45" x14ac:dyDescent="0.15">
      <c r="A45" s="13" t="s">
        <v>835</v>
      </c>
      <c r="B45" s="14"/>
      <c r="E45" s="18"/>
    </row>
    <row r="46" spans="1:45" ht="13.5" customHeight="1" x14ac:dyDescent="0.15">
      <c r="A46" s="773" t="s">
        <v>797</v>
      </c>
      <c r="B46" s="771" t="s">
        <v>796</v>
      </c>
      <c r="C46" s="772"/>
      <c r="D46" s="772"/>
      <c r="E46" s="772"/>
      <c r="F46" s="772"/>
      <c r="G46" s="772"/>
      <c r="H46" s="772"/>
      <c r="I46" s="772"/>
      <c r="J46" s="772"/>
      <c r="K46" s="772"/>
      <c r="L46" s="772"/>
      <c r="M46" s="772"/>
      <c r="N46" s="772"/>
      <c r="O46" s="772"/>
      <c r="P46" s="772"/>
      <c r="Q46" s="772"/>
      <c r="R46" s="772"/>
      <c r="S46" s="772"/>
      <c r="T46" s="772"/>
      <c r="U46" s="772"/>
      <c r="V46" s="772"/>
      <c r="W46" s="772"/>
      <c r="X46" s="772"/>
      <c r="Y46" s="772"/>
      <c r="Z46" s="772"/>
      <c r="AA46" s="772"/>
      <c r="AB46" s="772"/>
      <c r="AC46" s="772"/>
      <c r="AD46" s="772"/>
      <c r="AE46" s="772"/>
      <c r="AF46" s="772"/>
      <c r="AG46" s="772"/>
      <c r="AH46" s="772"/>
      <c r="AI46" s="772"/>
      <c r="AJ46" s="772"/>
      <c r="AK46" s="772"/>
      <c r="AL46" s="772"/>
      <c r="AM46" s="772"/>
      <c r="AN46" s="772"/>
      <c r="AO46" s="772"/>
      <c r="AP46" s="772"/>
      <c r="AQ46" s="772"/>
      <c r="AR46" s="772"/>
    </row>
    <row r="47" spans="1:45" x14ac:dyDescent="0.15">
      <c r="A47" s="774"/>
      <c r="B47" s="136" t="str">
        <f>$A$13</f>
        <v>小学校</v>
      </c>
      <c r="C47" s="136" t="str">
        <f>$A$14</f>
        <v>中国語</v>
      </c>
      <c r="D47" s="136" t="str">
        <f>$A$15</f>
        <v>中社会</v>
      </c>
      <c r="E47" s="136" t="str">
        <f>$A$16</f>
        <v>中数学</v>
      </c>
      <c r="F47" s="136" t="str">
        <f>$A$17</f>
        <v>中理科</v>
      </c>
      <c r="G47" s="136" t="str">
        <f>$A$18</f>
        <v>中音楽</v>
      </c>
      <c r="H47" s="136" t="str">
        <f>$A$19</f>
        <v>中美術</v>
      </c>
      <c r="I47" s="136" t="str">
        <f>$A$20</f>
        <v>中保体</v>
      </c>
      <c r="J47" s="136" t="str">
        <f>$A$21</f>
        <v>中技術</v>
      </c>
      <c r="K47" s="136" t="str">
        <f>$A$22</f>
        <v>中家庭</v>
      </c>
      <c r="L47" s="136" t="str">
        <f>$A$23</f>
        <v>中英語</v>
      </c>
      <c r="M47" s="136" t="str">
        <f>$A$24</f>
        <v>高国語</v>
      </c>
      <c r="N47" s="136" t="str">
        <f>$A$25</f>
        <v>高地公</v>
      </c>
      <c r="O47" s="136" t="str">
        <f>$A$26</f>
        <v>高数学</v>
      </c>
      <c r="P47" s="136" t="str">
        <f>$A$27</f>
        <v>高理科</v>
      </c>
      <c r="Q47" s="136" t="str">
        <f>$A$28</f>
        <v>高保体</v>
      </c>
      <c r="R47" s="136" t="str">
        <f>$A$29</f>
        <v>高音楽</v>
      </c>
      <c r="S47" s="136" t="str">
        <f>$A$30</f>
        <v>高美術</v>
      </c>
      <c r="T47" s="136" t="str">
        <f>$A$31</f>
        <v>高書道</v>
      </c>
      <c r="U47" s="136" t="str">
        <f>$A$32</f>
        <v>高英語</v>
      </c>
      <c r="V47" s="136" t="str">
        <f>$A$33</f>
        <v>高家庭</v>
      </c>
      <c r="W47" s="136" t="str">
        <f>$A$34</f>
        <v>高情報</v>
      </c>
      <c r="X47" s="136" t="str">
        <f>$A$35</f>
        <v>高農業</v>
      </c>
      <c r="Y47" s="136" t="str">
        <f>$A$36</f>
        <v>高工業</v>
      </c>
      <c r="Z47" s="136" t="str">
        <f>$A$37</f>
        <v>高商業</v>
      </c>
      <c r="AA47" s="136" t="str">
        <f>$A38</f>
        <v>高福祉</v>
      </c>
      <c r="AB47" s="136" t="str">
        <f>$A39</f>
        <v>高水産</v>
      </c>
      <c r="AC47" s="136" t="str">
        <f>A40</f>
        <v>特支校</v>
      </c>
      <c r="AD47" s="19" t="str">
        <f>A41</f>
        <v>養教諭</v>
      </c>
      <c r="AE47" s="19" t="str">
        <f>A42</f>
        <v>栄教諭</v>
      </c>
      <c r="AF47" s="136"/>
      <c r="AG47" s="136"/>
      <c r="AH47" s="136"/>
      <c r="AI47" s="136"/>
      <c r="AJ47" s="136"/>
      <c r="AK47" s="136"/>
      <c r="AL47" s="136"/>
      <c r="AM47" s="136"/>
      <c r="AN47" s="136"/>
      <c r="AO47" s="136"/>
      <c r="AP47" s="136"/>
      <c r="AQ47" s="136"/>
      <c r="AR47" s="136"/>
    </row>
    <row r="48" spans="1:45" x14ac:dyDescent="0.15">
      <c r="A48" s="16" t="str">
        <f>$A$13</f>
        <v>小学校</v>
      </c>
      <c r="B48" s="15" t="s">
        <v>1060</v>
      </c>
      <c r="C48" s="15" t="s">
        <v>799</v>
      </c>
      <c r="D48" s="15" t="s">
        <v>799</v>
      </c>
      <c r="E48" s="15" t="s">
        <v>799</v>
      </c>
      <c r="F48" s="15" t="s">
        <v>799</v>
      </c>
      <c r="G48" s="15" t="s">
        <v>799</v>
      </c>
      <c r="H48" s="15" t="s">
        <v>799</v>
      </c>
      <c r="I48" s="15" t="s">
        <v>799</v>
      </c>
      <c r="J48" s="15" t="s">
        <v>799</v>
      </c>
      <c r="K48" s="15" t="s">
        <v>799</v>
      </c>
      <c r="L48" s="15" t="s">
        <v>799</v>
      </c>
      <c r="M48" s="15"/>
      <c r="N48" s="15"/>
      <c r="O48" s="15"/>
      <c r="P48" s="15"/>
      <c r="Q48" s="15"/>
      <c r="R48" s="15"/>
      <c r="S48" s="15"/>
      <c r="T48" s="15"/>
      <c r="U48" s="15"/>
      <c r="V48" s="15"/>
      <c r="W48" s="15"/>
      <c r="X48" s="15"/>
      <c r="Y48" s="15"/>
      <c r="Z48" s="15"/>
      <c r="AA48" s="15"/>
      <c r="AB48" s="15"/>
      <c r="AC48" s="15" t="s">
        <v>1060</v>
      </c>
      <c r="AD48" s="15" t="s">
        <v>1060</v>
      </c>
      <c r="AE48" s="15" t="s">
        <v>1060</v>
      </c>
      <c r="AF48" s="15"/>
      <c r="AG48" s="15"/>
      <c r="AH48" s="15"/>
      <c r="AI48" s="15"/>
      <c r="AJ48" s="15"/>
      <c r="AK48" s="15"/>
      <c r="AL48" s="15"/>
      <c r="AM48" s="15"/>
      <c r="AN48" s="15"/>
      <c r="AO48" s="15"/>
      <c r="AP48" s="15"/>
      <c r="AQ48" s="15"/>
      <c r="AR48" s="15"/>
    </row>
    <row r="49" spans="1:44" x14ac:dyDescent="0.15">
      <c r="A49" s="16" t="str">
        <f>$A$14</f>
        <v>中国語</v>
      </c>
      <c r="B49" s="15" t="s">
        <v>1060</v>
      </c>
      <c r="C49" s="15"/>
      <c r="D49" s="15"/>
      <c r="E49" s="15"/>
      <c r="F49" s="15"/>
      <c r="G49" s="15"/>
      <c r="H49" s="15"/>
      <c r="I49" s="15"/>
      <c r="J49" s="15"/>
      <c r="K49" s="15"/>
      <c r="L49" s="15"/>
      <c r="M49" s="15" t="s">
        <v>799</v>
      </c>
      <c r="N49" s="15"/>
      <c r="O49" s="15"/>
      <c r="P49" s="15"/>
      <c r="Q49" s="15"/>
      <c r="R49" s="15"/>
      <c r="S49" s="15"/>
      <c r="T49" s="15"/>
      <c r="U49" s="15"/>
      <c r="V49" s="15"/>
      <c r="W49" s="15"/>
      <c r="X49" s="15"/>
      <c r="Y49" s="15"/>
      <c r="Z49" s="15"/>
      <c r="AA49" s="15"/>
      <c r="AB49" s="15"/>
      <c r="AC49" s="15" t="s">
        <v>1060</v>
      </c>
      <c r="AD49" s="15" t="s">
        <v>1060</v>
      </c>
      <c r="AE49" s="15" t="s">
        <v>1060</v>
      </c>
      <c r="AF49" s="15"/>
      <c r="AG49" s="15"/>
      <c r="AH49" s="15"/>
      <c r="AI49" s="15"/>
      <c r="AJ49" s="15"/>
      <c r="AK49" s="15"/>
      <c r="AL49" s="15"/>
      <c r="AM49" s="15"/>
      <c r="AN49" s="15"/>
      <c r="AO49" s="15"/>
      <c r="AP49" s="15"/>
      <c r="AQ49" s="15"/>
      <c r="AR49" s="15"/>
    </row>
    <row r="50" spans="1:44" x14ac:dyDescent="0.15">
      <c r="A50" s="16" t="str">
        <f>$A$15</f>
        <v>中社会</v>
      </c>
      <c r="B50" s="15" t="s">
        <v>1060</v>
      </c>
      <c r="C50" s="15"/>
      <c r="D50" s="15"/>
      <c r="E50" s="15"/>
      <c r="F50" s="15"/>
      <c r="G50" s="15"/>
      <c r="H50" s="15"/>
      <c r="I50" s="15"/>
      <c r="J50" s="15"/>
      <c r="K50" s="15"/>
      <c r="L50" s="15"/>
      <c r="M50" s="15"/>
      <c r="N50" s="15" t="s">
        <v>799</v>
      </c>
      <c r="O50" s="15"/>
      <c r="P50" s="15"/>
      <c r="Q50" s="15"/>
      <c r="R50" s="15"/>
      <c r="S50" s="15"/>
      <c r="T50" s="15"/>
      <c r="U50" s="15"/>
      <c r="V50" s="15"/>
      <c r="W50" s="15"/>
      <c r="X50" s="15"/>
      <c r="Y50" s="15"/>
      <c r="Z50" s="15"/>
      <c r="AA50" s="15"/>
      <c r="AB50" s="15"/>
      <c r="AC50" s="15" t="s">
        <v>1060</v>
      </c>
      <c r="AD50" s="15" t="s">
        <v>1060</v>
      </c>
      <c r="AE50" s="15" t="s">
        <v>1060</v>
      </c>
      <c r="AF50" s="15"/>
      <c r="AG50" s="15"/>
      <c r="AH50" s="15"/>
      <c r="AI50" s="15"/>
      <c r="AJ50" s="15"/>
      <c r="AK50" s="15"/>
      <c r="AL50" s="15"/>
      <c r="AM50" s="15"/>
      <c r="AN50" s="15"/>
      <c r="AO50" s="15"/>
      <c r="AP50" s="15"/>
      <c r="AQ50" s="15"/>
      <c r="AR50" s="15"/>
    </row>
    <row r="51" spans="1:44" x14ac:dyDescent="0.15">
      <c r="A51" s="16" t="str">
        <f>$A$16</f>
        <v>中数学</v>
      </c>
      <c r="B51" s="15" t="s">
        <v>1060</v>
      </c>
      <c r="C51" s="15"/>
      <c r="D51" s="15"/>
      <c r="E51" s="15"/>
      <c r="F51" s="15"/>
      <c r="G51" s="15"/>
      <c r="H51" s="15"/>
      <c r="I51" s="15"/>
      <c r="J51" s="15"/>
      <c r="K51" s="15"/>
      <c r="L51" s="15"/>
      <c r="M51" s="15"/>
      <c r="N51" s="15"/>
      <c r="O51" s="15" t="s">
        <v>799</v>
      </c>
      <c r="P51" s="15"/>
      <c r="Q51" s="15"/>
      <c r="R51" s="15"/>
      <c r="S51" s="15"/>
      <c r="T51" s="15"/>
      <c r="U51" s="15"/>
      <c r="V51" s="15"/>
      <c r="W51" s="15"/>
      <c r="X51" s="15"/>
      <c r="Y51" s="15"/>
      <c r="Z51" s="15"/>
      <c r="AA51" s="15"/>
      <c r="AB51" s="15"/>
      <c r="AC51" s="15" t="s">
        <v>1060</v>
      </c>
      <c r="AD51" s="15" t="s">
        <v>1060</v>
      </c>
      <c r="AE51" s="15" t="s">
        <v>1060</v>
      </c>
      <c r="AF51" s="15"/>
      <c r="AG51" s="15"/>
      <c r="AH51" s="15"/>
      <c r="AI51" s="15"/>
      <c r="AJ51" s="15"/>
      <c r="AK51" s="15"/>
      <c r="AL51" s="15"/>
      <c r="AM51" s="15"/>
      <c r="AN51" s="15"/>
      <c r="AO51" s="15"/>
      <c r="AP51" s="15"/>
      <c r="AQ51" s="15"/>
      <c r="AR51" s="15"/>
    </row>
    <row r="52" spans="1:44" x14ac:dyDescent="0.15">
      <c r="A52" s="16" t="str">
        <f>$A$17</f>
        <v>中理科</v>
      </c>
      <c r="B52" s="15" t="s">
        <v>1060</v>
      </c>
      <c r="C52" s="15"/>
      <c r="D52" s="15"/>
      <c r="E52" s="15"/>
      <c r="F52" s="15"/>
      <c r="G52" s="15"/>
      <c r="H52" s="15"/>
      <c r="I52" s="15"/>
      <c r="J52" s="15"/>
      <c r="K52" s="15"/>
      <c r="L52" s="15"/>
      <c r="M52" s="15"/>
      <c r="N52" s="15"/>
      <c r="O52" s="15"/>
      <c r="P52" s="15" t="s">
        <v>799</v>
      </c>
      <c r="Q52" s="15"/>
      <c r="R52" s="15"/>
      <c r="S52" s="15"/>
      <c r="T52" s="15"/>
      <c r="U52" s="15"/>
      <c r="V52" s="15"/>
      <c r="W52" s="15"/>
      <c r="X52" s="15"/>
      <c r="Y52" s="15"/>
      <c r="Z52" s="15"/>
      <c r="AA52" s="15"/>
      <c r="AB52" s="15"/>
      <c r="AC52" s="15" t="s">
        <v>1060</v>
      </c>
      <c r="AD52" s="15" t="s">
        <v>1060</v>
      </c>
      <c r="AE52" s="15" t="s">
        <v>1060</v>
      </c>
      <c r="AF52" s="15"/>
      <c r="AG52" s="15"/>
      <c r="AH52" s="15"/>
      <c r="AI52" s="15"/>
      <c r="AJ52" s="15"/>
      <c r="AK52" s="15"/>
      <c r="AL52" s="15"/>
      <c r="AM52" s="15"/>
      <c r="AN52" s="15"/>
      <c r="AO52" s="15"/>
      <c r="AP52" s="15"/>
      <c r="AQ52" s="15"/>
      <c r="AR52" s="15"/>
    </row>
    <row r="53" spans="1:44" x14ac:dyDescent="0.15">
      <c r="A53" s="16" t="str">
        <f>$A$18</f>
        <v>中音楽</v>
      </c>
      <c r="B53" s="15" t="s">
        <v>1060</v>
      </c>
      <c r="C53" s="15"/>
      <c r="D53" s="15"/>
      <c r="E53" s="15"/>
      <c r="F53" s="15"/>
      <c r="G53" s="15"/>
      <c r="H53" s="15"/>
      <c r="I53" s="15"/>
      <c r="J53" s="15"/>
      <c r="K53" s="15"/>
      <c r="L53" s="15"/>
      <c r="M53" s="15"/>
      <c r="N53" s="15"/>
      <c r="O53" s="15"/>
      <c r="P53" s="15"/>
      <c r="Q53" s="15"/>
      <c r="R53" s="15" t="s">
        <v>800</v>
      </c>
      <c r="S53" s="15"/>
      <c r="T53" s="15"/>
      <c r="U53" s="15"/>
      <c r="V53" s="15"/>
      <c r="W53" s="15"/>
      <c r="X53" s="15"/>
      <c r="Y53" s="15"/>
      <c r="Z53" s="15"/>
      <c r="AA53" s="15"/>
      <c r="AB53" s="15"/>
      <c r="AC53" s="15" t="s">
        <v>1060</v>
      </c>
      <c r="AD53" s="15" t="s">
        <v>1060</v>
      </c>
      <c r="AE53" s="15" t="s">
        <v>1060</v>
      </c>
      <c r="AF53" s="15"/>
      <c r="AG53" s="15"/>
      <c r="AH53" s="15"/>
      <c r="AI53" s="15"/>
      <c r="AJ53" s="15"/>
      <c r="AK53" s="15"/>
      <c r="AL53" s="15"/>
      <c r="AM53" s="15"/>
      <c r="AN53" s="15"/>
      <c r="AO53" s="15"/>
      <c r="AP53" s="15"/>
      <c r="AQ53" s="15"/>
      <c r="AR53" s="15"/>
    </row>
    <row r="54" spans="1:44" x14ac:dyDescent="0.15">
      <c r="A54" s="16" t="str">
        <f>$A$19</f>
        <v>中美術</v>
      </c>
      <c r="B54" s="15" t="s">
        <v>1060</v>
      </c>
      <c r="C54" s="15"/>
      <c r="D54" s="15"/>
      <c r="E54" s="15"/>
      <c r="F54" s="15"/>
      <c r="G54" s="15"/>
      <c r="H54" s="15"/>
      <c r="I54" s="15"/>
      <c r="J54" s="15"/>
      <c r="K54" s="15"/>
      <c r="L54" s="15"/>
      <c r="M54" s="15"/>
      <c r="N54" s="15"/>
      <c r="O54" s="15"/>
      <c r="P54" s="15"/>
      <c r="Q54" s="15"/>
      <c r="R54" s="15"/>
      <c r="S54" s="15" t="s">
        <v>799</v>
      </c>
      <c r="T54" s="15"/>
      <c r="U54" s="15"/>
      <c r="V54" s="15"/>
      <c r="W54" s="15"/>
      <c r="X54" s="15"/>
      <c r="Y54" s="15"/>
      <c r="Z54" s="15"/>
      <c r="AA54" s="15"/>
      <c r="AB54" s="15"/>
      <c r="AC54" s="15" t="s">
        <v>1060</v>
      </c>
      <c r="AD54" s="15" t="s">
        <v>1060</v>
      </c>
      <c r="AE54" s="15" t="s">
        <v>1060</v>
      </c>
      <c r="AF54" s="15"/>
      <c r="AG54" s="15"/>
      <c r="AH54" s="15"/>
      <c r="AI54" s="15"/>
      <c r="AJ54" s="15"/>
      <c r="AK54" s="15"/>
      <c r="AL54" s="15"/>
      <c r="AM54" s="15"/>
      <c r="AN54" s="15"/>
      <c r="AO54" s="15"/>
      <c r="AP54" s="15"/>
      <c r="AQ54" s="15"/>
      <c r="AR54" s="15"/>
    </row>
    <row r="55" spans="1:44" x14ac:dyDescent="0.15">
      <c r="A55" s="16" t="str">
        <f>$A$20</f>
        <v>中保体</v>
      </c>
      <c r="B55" s="15" t="s">
        <v>1060</v>
      </c>
      <c r="C55" s="15"/>
      <c r="D55" s="15"/>
      <c r="E55" s="15"/>
      <c r="F55" s="15"/>
      <c r="G55" s="15"/>
      <c r="H55" s="15"/>
      <c r="I55" s="15"/>
      <c r="J55" s="15"/>
      <c r="K55" s="15"/>
      <c r="L55" s="15"/>
      <c r="M55" s="15"/>
      <c r="N55" s="15"/>
      <c r="O55" s="15"/>
      <c r="P55" s="15"/>
      <c r="Q55" s="15" t="s">
        <v>1012</v>
      </c>
      <c r="R55" s="15"/>
      <c r="S55" s="15"/>
      <c r="T55" s="15"/>
      <c r="U55" s="15"/>
      <c r="V55" s="15"/>
      <c r="W55" s="15"/>
      <c r="X55" s="15"/>
      <c r="Y55" s="15"/>
      <c r="Z55" s="15"/>
      <c r="AA55" s="15"/>
      <c r="AB55" s="15"/>
      <c r="AC55" s="15" t="s">
        <v>1060</v>
      </c>
      <c r="AD55" s="15" t="s">
        <v>1060</v>
      </c>
      <c r="AE55" s="15" t="s">
        <v>1060</v>
      </c>
      <c r="AF55" s="15"/>
      <c r="AG55" s="15"/>
      <c r="AH55" s="15"/>
      <c r="AI55" s="15"/>
      <c r="AJ55" s="15"/>
      <c r="AK55" s="15"/>
      <c r="AL55" s="15"/>
      <c r="AM55" s="15"/>
      <c r="AN55" s="15"/>
      <c r="AO55" s="15"/>
      <c r="AP55" s="15"/>
      <c r="AQ55" s="15"/>
      <c r="AR55" s="15"/>
    </row>
    <row r="56" spans="1:44" x14ac:dyDescent="0.15">
      <c r="A56" s="16" t="str">
        <f>$A$21</f>
        <v>中技術</v>
      </c>
      <c r="B56" s="15" t="s">
        <v>1060</v>
      </c>
      <c r="C56" s="15"/>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t="s">
        <v>1060</v>
      </c>
      <c r="AD56" s="15" t="s">
        <v>1060</v>
      </c>
      <c r="AE56" s="15" t="s">
        <v>1060</v>
      </c>
      <c r="AF56" s="15"/>
      <c r="AG56" s="15"/>
      <c r="AH56" s="15"/>
      <c r="AI56" s="15"/>
      <c r="AJ56" s="15"/>
      <c r="AK56" s="15"/>
      <c r="AL56" s="15"/>
      <c r="AM56" s="15"/>
      <c r="AN56" s="15"/>
      <c r="AO56" s="15"/>
      <c r="AP56" s="15"/>
      <c r="AQ56" s="15"/>
      <c r="AR56" s="15"/>
    </row>
    <row r="57" spans="1:44" x14ac:dyDescent="0.15">
      <c r="A57" s="16" t="str">
        <f>$A$22</f>
        <v>中家庭</v>
      </c>
      <c r="B57" s="15" t="s">
        <v>1060</v>
      </c>
      <c r="C57" s="15"/>
      <c r="D57" s="15"/>
      <c r="E57" s="15"/>
      <c r="F57" s="15"/>
      <c r="G57" s="15"/>
      <c r="H57" s="15"/>
      <c r="I57" s="15"/>
      <c r="J57" s="15"/>
      <c r="K57" s="15"/>
      <c r="L57" s="15"/>
      <c r="M57" s="15"/>
      <c r="N57" s="15"/>
      <c r="O57" s="15"/>
      <c r="P57" s="15"/>
      <c r="Q57" s="15"/>
      <c r="R57" s="15"/>
      <c r="S57" s="15"/>
      <c r="T57" s="15"/>
      <c r="U57" s="15"/>
      <c r="V57" s="15" t="s">
        <v>799</v>
      </c>
      <c r="W57" s="15"/>
      <c r="X57" s="15"/>
      <c r="Y57" s="15"/>
      <c r="Z57" s="15"/>
      <c r="AA57" s="15"/>
      <c r="AB57" s="15"/>
      <c r="AC57" s="15" t="s">
        <v>1060</v>
      </c>
      <c r="AD57" s="15" t="s">
        <v>1060</v>
      </c>
      <c r="AE57" s="15" t="s">
        <v>1060</v>
      </c>
      <c r="AF57" s="15"/>
      <c r="AG57" s="15"/>
      <c r="AH57" s="15"/>
      <c r="AI57" s="15"/>
      <c r="AJ57" s="15"/>
      <c r="AK57" s="15"/>
      <c r="AL57" s="15"/>
      <c r="AM57" s="15"/>
      <c r="AN57" s="15"/>
      <c r="AO57" s="15"/>
      <c r="AP57" s="15"/>
      <c r="AQ57" s="15"/>
      <c r="AR57" s="15"/>
    </row>
    <row r="58" spans="1:44" x14ac:dyDescent="0.15">
      <c r="A58" s="16" t="str">
        <f>$A$23</f>
        <v>中英語</v>
      </c>
      <c r="B58" s="15" t="s">
        <v>1060</v>
      </c>
      <c r="C58" s="15"/>
      <c r="D58" s="15"/>
      <c r="E58" s="15"/>
      <c r="F58" s="15"/>
      <c r="G58" s="15"/>
      <c r="H58" s="15"/>
      <c r="I58" s="15"/>
      <c r="J58" s="15"/>
      <c r="K58" s="15"/>
      <c r="L58" s="15"/>
      <c r="M58" s="15"/>
      <c r="N58" s="15"/>
      <c r="O58" s="15"/>
      <c r="P58" s="15"/>
      <c r="Q58" s="15"/>
      <c r="R58" s="15"/>
      <c r="S58" s="15"/>
      <c r="T58" s="15"/>
      <c r="U58" s="15" t="s">
        <v>799</v>
      </c>
      <c r="V58" s="15"/>
      <c r="W58" s="15"/>
      <c r="X58" s="15"/>
      <c r="Y58" s="15"/>
      <c r="Z58" s="15"/>
      <c r="AA58" s="15"/>
      <c r="AB58" s="15"/>
      <c r="AC58" s="15" t="s">
        <v>1060</v>
      </c>
      <c r="AD58" s="15" t="s">
        <v>1060</v>
      </c>
      <c r="AE58" s="15" t="s">
        <v>1060</v>
      </c>
      <c r="AF58" s="15"/>
      <c r="AG58" s="15"/>
      <c r="AH58" s="15"/>
      <c r="AI58" s="15"/>
      <c r="AJ58" s="15"/>
      <c r="AK58" s="15"/>
      <c r="AL58" s="15"/>
      <c r="AM58" s="15"/>
      <c r="AN58" s="15"/>
      <c r="AO58" s="15"/>
      <c r="AP58" s="15"/>
      <c r="AQ58" s="15"/>
      <c r="AR58" s="15"/>
    </row>
    <row r="59" spans="1:44" x14ac:dyDescent="0.15">
      <c r="A59" s="16" t="str">
        <f>$A$24</f>
        <v>高国語</v>
      </c>
      <c r="B59" s="15" t="s">
        <v>1060</v>
      </c>
      <c r="C59" s="15"/>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t="s">
        <v>1060</v>
      </c>
      <c r="AD59" s="15" t="s">
        <v>1060</v>
      </c>
      <c r="AE59" s="15" t="s">
        <v>1060</v>
      </c>
      <c r="AF59" s="15"/>
      <c r="AG59" s="15"/>
      <c r="AH59" s="15"/>
      <c r="AI59" s="15"/>
      <c r="AJ59" s="15"/>
      <c r="AK59" s="15"/>
      <c r="AL59" s="15"/>
      <c r="AM59" s="15"/>
      <c r="AN59" s="15"/>
      <c r="AO59" s="15"/>
      <c r="AP59" s="15"/>
      <c r="AQ59" s="15"/>
      <c r="AR59" s="15"/>
    </row>
    <row r="60" spans="1:44" x14ac:dyDescent="0.15">
      <c r="A60" s="16" t="str">
        <f>$A$25</f>
        <v>高地公</v>
      </c>
      <c r="B60" s="15" t="s">
        <v>1060</v>
      </c>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t="s">
        <v>1060</v>
      </c>
      <c r="AD60" s="15" t="s">
        <v>1060</v>
      </c>
      <c r="AE60" s="15" t="s">
        <v>1060</v>
      </c>
      <c r="AF60" s="15"/>
      <c r="AG60" s="15"/>
      <c r="AH60" s="15"/>
      <c r="AI60" s="15"/>
      <c r="AJ60" s="15"/>
      <c r="AK60" s="15"/>
      <c r="AL60" s="15"/>
      <c r="AM60" s="15"/>
      <c r="AN60" s="15"/>
      <c r="AO60" s="15"/>
      <c r="AP60" s="15"/>
      <c r="AQ60" s="15"/>
      <c r="AR60" s="15"/>
    </row>
    <row r="61" spans="1:44" x14ac:dyDescent="0.15">
      <c r="A61" s="16" t="str">
        <f>$A$26</f>
        <v>高数学</v>
      </c>
      <c r="B61" s="15" t="s">
        <v>1060</v>
      </c>
      <c r="C61" s="15"/>
      <c r="D61" s="15"/>
      <c r="E61" s="15"/>
      <c r="F61" s="15"/>
      <c r="G61" s="15"/>
      <c r="H61" s="15"/>
      <c r="I61" s="15"/>
      <c r="J61" s="15"/>
      <c r="K61" s="15"/>
      <c r="L61" s="15"/>
      <c r="M61" s="15"/>
      <c r="N61" s="15"/>
      <c r="O61" s="15"/>
      <c r="P61" s="15"/>
      <c r="Q61" s="15"/>
      <c r="R61" s="15"/>
      <c r="S61" s="15"/>
      <c r="T61" s="15"/>
      <c r="U61" s="15"/>
      <c r="V61" s="15"/>
      <c r="W61" s="15"/>
      <c r="X61" s="15"/>
      <c r="Y61" s="15"/>
      <c r="Z61" s="15"/>
      <c r="AA61" s="15"/>
      <c r="AB61" s="15"/>
      <c r="AC61" s="15" t="s">
        <v>1060</v>
      </c>
      <c r="AD61" s="15" t="s">
        <v>1060</v>
      </c>
      <c r="AE61" s="15" t="s">
        <v>1060</v>
      </c>
      <c r="AF61" s="15"/>
      <c r="AG61" s="15"/>
      <c r="AH61" s="15"/>
      <c r="AI61" s="15"/>
      <c r="AJ61" s="15"/>
      <c r="AK61" s="15"/>
      <c r="AL61" s="15"/>
      <c r="AM61" s="15"/>
      <c r="AN61" s="15"/>
      <c r="AO61" s="15"/>
      <c r="AP61" s="15"/>
      <c r="AQ61" s="15"/>
      <c r="AR61" s="15"/>
    </row>
    <row r="62" spans="1:44" x14ac:dyDescent="0.15">
      <c r="A62" s="16" t="str">
        <f>$A$27</f>
        <v>高理科</v>
      </c>
      <c r="B62" s="15" t="s">
        <v>1060</v>
      </c>
      <c r="C62" s="15"/>
      <c r="D62" s="15"/>
      <c r="E62" s="15"/>
      <c r="F62" s="15"/>
      <c r="G62" s="15"/>
      <c r="H62" s="15"/>
      <c r="I62" s="15"/>
      <c r="J62" s="15"/>
      <c r="K62" s="15"/>
      <c r="L62" s="15"/>
      <c r="M62" s="15"/>
      <c r="N62" s="15"/>
      <c r="O62" s="15"/>
      <c r="P62" s="15"/>
      <c r="Q62" s="15"/>
      <c r="R62" s="15"/>
      <c r="S62" s="15"/>
      <c r="T62" s="15"/>
      <c r="U62" s="15"/>
      <c r="V62" s="15"/>
      <c r="W62" s="15"/>
      <c r="X62" s="15"/>
      <c r="Y62" s="15"/>
      <c r="Z62" s="15"/>
      <c r="AA62" s="15"/>
      <c r="AB62" s="15"/>
      <c r="AC62" s="15" t="s">
        <v>1060</v>
      </c>
      <c r="AD62" s="15" t="s">
        <v>1060</v>
      </c>
      <c r="AE62" s="15" t="s">
        <v>1060</v>
      </c>
      <c r="AF62" s="15"/>
      <c r="AG62" s="15"/>
      <c r="AH62" s="15"/>
      <c r="AI62" s="15"/>
      <c r="AJ62" s="15"/>
      <c r="AK62" s="15"/>
      <c r="AL62" s="15"/>
      <c r="AM62" s="15"/>
      <c r="AN62" s="15"/>
      <c r="AO62" s="15"/>
      <c r="AP62" s="15"/>
      <c r="AQ62" s="15"/>
      <c r="AR62" s="15"/>
    </row>
    <row r="63" spans="1:44" x14ac:dyDescent="0.15">
      <c r="A63" s="16" t="str">
        <f>$A$28</f>
        <v>高保体</v>
      </c>
      <c r="B63" s="15" t="s">
        <v>1060</v>
      </c>
      <c r="C63" s="15"/>
      <c r="D63" s="15"/>
      <c r="E63" s="15"/>
      <c r="F63" s="15"/>
      <c r="G63" s="15"/>
      <c r="H63" s="15"/>
      <c r="I63" s="15"/>
      <c r="J63" s="15"/>
      <c r="K63" s="15"/>
      <c r="L63" s="15"/>
      <c r="M63" s="15"/>
      <c r="N63" s="15"/>
      <c r="O63" s="15"/>
      <c r="P63" s="15"/>
      <c r="Q63" s="15"/>
      <c r="R63" s="15"/>
      <c r="S63" s="15"/>
      <c r="T63" s="15"/>
      <c r="U63" s="15"/>
      <c r="V63" s="15"/>
      <c r="W63" s="15"/>
      <c r="X63" s="15"/>
      <c r="Y63" s="15"/>
      <c r="Z63" s="15"/>
      <c r="AA63" s="15"/>
      <c r="AB63" s="15"/>
      <c r="AC63" s="15" t="s">
        <v>1060</v>
      </c>
      <c r="AD63" s="15" t="s">
        <v>1060</v>
      </c>
      <c r="AE63" s="15" t="s">
        <v>1060</v>
      </c>
      <c r="AF63" s="15"/>
      <c r="AG63" s="15"/>
      <c r="AH63" s="15"/>
      <c r="AI63" s="15"/>
      <c r="AJ63" s="15"/>
      <c r="AK63" s="15"/>
      <c r="AL63" s="15"/>
      <c r="AM63" s="15"/>
      <c r="AN63" s="15"/>
      <c r="AO63" s="15"/>
      <c r="AP63" s="15"/>
      <c r="AQ63" s="15"/>
      <c r="AR63" s="15"/>
    </row>
    <row r="64" spans="1:44" x14ac:dyDescent="0.15">
      <c r="A64" s="16" t="str">
        <f>$A$29</f>
        <v>高音楽</v>
      </c>
      <c r="B64" s="15" t="s">
        <v>1060</v>
      </c>
      <c r="C64" s="15"/>
      <c r="D64" s="15"/>
      <c r="E64" s="15"/>
      <c r="F64" s="15"/>
      <c r="G64" s="15" t="s">
        <v>799</v>
      </c>
      <c r="H64" s="15"/>
      <c r="I64" s="15"/>
      <c r="J64" s="15"/>
      <c r="K64" s="15"/>
      <c r="L64" s="15"/>
      <c r="M64" s="15"/>
      <c r="N64" s="15"/>
      <c r="O64" s="15"/>
      <c r="P64" s="15"/>
      <c r="Q64" s="15"/>
      <c r="R64" s="15"/>
      <c r="S64" s="15"/>
      <c r="T64" s="15"/>
      <c r="U64" s="15"/>
      <c r="V64" s="15"/>
      <c r="W64" s="15"/>
      <c r="X64" s="15"/>
      <c r="Y64" s="15"/>
      <c r="Z64" s="15"/>
      <c r="AA64" s="15"/>
      <c r="AB64" s="15"/>
      <c r="AC64" s="15" t="s">
        <v>1060</v>
      </c>
      <c r="AD64" s="15" t="s">
        <v>1060</v>
      </c>
      <c r="AE64" s="15" t="s">
        <v>1060</v>
      </c>
      <c r="AF64" s="15"/>
      <c r="AG64" s="15"/>
      <c r="AH64" s="15"/>
      <c r="AI64" s="15"/>
      <c r="AJ64" s="15"/>
      <c r="AK64" s="15"/>
      <c r="AL64" s="15"/>
      <c r="AM64" s="15"/>
      <c r="AN64" s="15"/>
      <c r="AO64" s="15"/>
      <c r="AP64" s="15"/>
      <c r="AQ64" s="15"/>
      <c r="AR64" s="15"/>
    </row>
    <row r="65" spans="1:44" x14ac:dyDescent="0.15">
      <c r="A65" s="16" t="str">
        <f>$A$30</f>
        <v>高美術</v>
      </c>
      <c r="B65" s="15" t="s">
        <v>1060</v>
      </c>
      <c r="C65" s="15"/>
      <c r="D65" s="15"/>
      <c r="E65" s="15"/>
      <c r="F65" s="15"/>
      <c r="G65" s="15"/>
      <c r="H65" s="15" t="s">
        <v>799</v>
      </c>
      <c r="I65" s="15"/>
      <c r="J65" s="15"/>
      <c r="K65" s="15"/>
      <c r="L65" s="15"/>
      <c r="M65" s="15"/>
      <c r="N65" s="15"/>
      <c r="O65" s="15"/>
      <c r="P65" s="15"/>
      <c r="Q65" s="15"/>
      <c r="R65" s="15"/>
      <c r="S65" s="15"/>
      <c r="T65" s="15"/>
      <c r="U65" s="15"/>
      <c r="V65" s="15"/>
      <c r="W65" s="15"/>
      <c r="X65" s="15"/>
      <c r="Y65" s="15"/>
      <c r="Z65" s="15"/>
      <c r="AA65" s="15"/>
      <c r="AB65" s="15"/>
      <c r="AC65" s="15" t="s">
        <v>1060</v>
      </c>
      <c r="AD65" s="15" t="s">
        <v>1060</v>
      </c>
      <c r="AE65" s="15" t="s">
        <v>1060</v>
      </c>
      <c r="AF65" s="15"/>
      <c r="AG65" s="15"/>
      <c r="AH65" s="15"/>
      <c r="AI65" s="15"/>
      <c r="AJ65" s="15"/>
      <c r="AK65" s="15"/>
      <c r="AL65" s="15"/>
      <c r="AM65" s="15"/>
      <c r="AN65" s="15"/>
      <c r="AO65" s="15"/>
      <c r="AP65" s="15"/>
      <c r="AQ65" s="15"/>
      <c r="AR65" s="15"/>
    </row>
    <row r="66" spans="1:44" x14ac:dyDescent="0.15">
      <c r="A66" s="16" t="str">
        <f>$A$31</f>
        <v>高書道</v>
      </c>
      <c r="B66" s="15" t="s">
        <v>1060</v>
      </c>
      <c r="C66" s="15"/>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t="s">
        <v>1060</v>
      </c>
      <c r="AD66" s="15" t="s">
        <v>1060</v>
      </c>
      <c r="AE66" s="15" t="s">
        <v>1060</v>
      </c>
      <c r="AF66" s="15"/>
      <c r="AG66" s="15"/>
      <c r="AH66" s="15"/>
      <c r="AI66" s="15"/>
      <c r="AJ66" s="15"/>
      <c r="AK66" s="15"/>
      <c r="AL66" s="15"/>
      <c r="AM66" s="15"/>
      <c r="AN66" s="15"/>
      <c r="AO66" s="15"/>
      <c r="AP66" s="15"/>
      <c r="AQ66" s="15"/>
      <c r="AR66" s="15"/>
    </row>
    <row r="67" spans="1:44" x14ac:dyDescent="0.15">
      <c r="A67" s="16" t="str">
        <f>$A$32</f>
        <v>高英語</v>
      </c>
      <c r="B67" s="15" t="s">
        <v>1060</v>
      </c>
      <c r="C67" s="15"/>
      <c r="D67" s="15"/>
      <c r="E67" s="15"/>
      <c r="F67" s="15"/>
      <c r="G67" s="15"/>
      <c r="H67" s="15"/>
      <c r="I67" s="15"/>
      <c r="J67" s="15"/>
      <c r="K67" s="15"/>
      <c r="L67" s="48" t="s">
        <v>925</v>
      </c>
      <c r="M67" s="15"/>
      <c r="N67" s="15"/>
      <c r="O67" s="15"/>
      <c r="P67" s="15"/>
      <c r="Q67" s="15"/>
      <c r="R67" s="15"/>
      <c r="S67" s="15"/>
      <c r="T67" s="15"/>
      <c r="U67" s="15"/>
      <c r="V67" s="15"/>
      <c r="W67" s="15"/>
      <c r="X67" s="15"/>
      <c r="Y67" s="15"/>
      <c r="Z67" s="15"/>
      <c r="AA67" s="15"/>
      <c r="AB67" s="15"/>
      <c r="AC67" s="15" t="s">
        <v>1060</v>
      </c>
      <c r="AD67" s="15" t="s">
        <v>1060</v>
      </c>
      <c r="AE67" s="15" t="s">
        <v>1060</v>
      </c>
      <c r="AF67" s="15"/>
      <c r="AG67" s="15"/>
      <c r="AH67" s="15"/>
      <c r="AI67" s="15"/>
      <c r="AJ67" s="15"/>
      <c r="AK67" s="15"/>
      <c r="AL67" s="15"/>
      <c r="AM67" s="15"/>
      <c r="AN67" s="15"/>
      <c r="AO67" s="15"/>
      <c r="AP67" s="15"/>
      <c r="AQ67" s="15"/>
      <c r="AR67" s="15"/>
    </row>
    <row r="68" spans="1:44" x14ac:dyDescent="0.15">
      <c r="A68" s="16" t="str">
        <f>$A$33</f>
        <v>高家庭</v>
      </c>
      <c r="B68" s="15" t="s">
        <v>1060</v>
      </c>
      <c r="C68" s="15"/>
      <c r="D68" s="15"/>
      <c r="E68" s="15"/>
      <c r="F68" s="15"/>
      <c r="G68" s="15"/>
      <c r="H68" s="15"/>
      <c r="I68" s="15"/>
      <c r="J68" s="15"/>
      <c r="K68" s="15" t="s">
        <v>799</v>
      </c>
      <c r="L68" s="15"/>
      <c r="M68" s="15"/>
      <c r="N68" s="15"/>
      <c r="O68" s="15"/>
      <c r="P68" s="15"/>
      <c r="Q68" s="15"/>
      <c r="R68" s="15"/>
      <c r="S68" s="15"/>
      <c r="T68" s="15"/>
      <c r="U68" s="15"/>
      <c r="V68" s="15"/>
      <c r="W68" s="15"/>
      <c r="X68" s="15"/>
      <c r="Y68" s="15"/>
      <c r="Z68" s="15"/>
      <c r="AA68" s="15"/>
      <c r="AB68" s="15"/>
      <c r="AC68" s="15" t="s">
        <v>1060</v>
      </c>
      <c r="AD68" s="15" t="s">
        <v>1060</v>
      </c>
      <c r="AE68" s="15" t="s">
        <v>1060</v>
      </c>
      <c r="AF68" s="15"/>
      <c r="AG68" s="15"/>
      <c r="AH68" s="15"/>
      <c r="AI68" s="15"/>
      <c r="AJ68" s="15"/>
      <c r="AK68" s="15"/>
      <c r="AL68" s="15"/>
      <c r="AM68" s="15"/>
      <c r="AN68" s="15"/>
      <c r="AO68" s="15"/>
      <c r="AP68" s="15"/>
      <c r="AQ68" s="15"/>
      <c r="AR68" s="15"/>
    </row>
    <row r="69" spans="1:44" x14ac:dyDescent="0.15">
      <c r="A69" s="16" t="str">
        <f>$A$34</f>
        <v>高情報</v>
      </c>
      <c r="B69" s="15" t="s">
        <v>1060</v>
      </c>
      <c r="C69" s="15"/>
      <c r="D69" s="15"/>
      <c r="E69" s="15"/>
      <c r="F69" s="15"/>
      <c r="G69" s="15"/>
      <c r="H69" s="15"/>
      <c r="I69" s="15"/>
      <c r="J69" s="15"/>
      <c r="K69" s="15"/>
      <c r="L69" s="15"/>
      <c r="M69" s="15"/>
      <c r="N69" s="15"/>
      <c r="O69" s="15"/>
      <c r="P69" s="15"/>
      <c r="Q69" s="15"/>
      <c r="R69" s="15"/>
      <c r="S69" s="15"/>
      <c r="T69" s="15"/>
      <c r="U69" s="15"/>
      <c r="V69" s="15"/>
      <c r="W69" s="15"/>
      <c r="X69" s="15"/>
      <c r="Y69" s="15"/>
      <c r="Z69" s="15"/>
      <c r="AA69" s="15"/>
      <c r="AB69" s="15"/>
      <c r="AC69" s="15" t="s">
        <v>1060</v>
      </c>
      <c r="AD69" s="15" t="s">
        <v>1060</v>
      </c>
      <c r="AE69" s="15" t="s">
        <v>1060</v>
      </c>
      <c r="AF69" s="15"/>
      <c r="AG69" s="15"/>
      <c r="AH69" s="15"/>
      <c r="AI69" s="15"/>
      <c r="AJ69" s="15"/>
      <c r="AK69" s="15"/>
      <c r="AL69" s="15"/>
      <c r="AM69" s="15"/>
      <c r="AN69" s="15"/>
      <c r="AO69" s="15"/>
      <c r="AP69" s="15"/>
      <c r="AQ69" s="15"/>
      <c r="AR69" s="15"/>
    </row>
    <row r="70" spans="1:44" x14ac:dyDescent="0.15">
      <c r="A70" s="16" t="str">
        <f>$A$35</f>
        <v>高農業</v>
      </c>
      <c r="B70" s="15" t="s">
        <v>1060</v>
      </c>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t="s">
        <v>1060</v>
      </c>
      <c r="AD70" s="15" t="s">
        <v>1060</v>
      </c>
      <c r="AE70" s="15" t="s">
        <v>1060</v>
      </c>
      <c r="AF70" s="15"/>
      <c r="AG70" s="15"/>
      <c r="AH70" s="15"/>
      <c r="AI70" s="15"/>
      <c r="AJ70" s="15"/>
      <c r="AK70" s="15"/>
      <c r="AL70" s="15"/>
      <c r="AM70" s="15"/>
      <c r="AN70" s="15"/>
      <c r="AO70" s="15"/>
      <c r="AP70" s="15"/>
      <c r="AQ70" s="15"/>
      <c r="AR70" s="15"/>
    </row>
    <row r="71" spans="1:44" x14ac:dyDescent="0.15">
      <c r="A71" s="16" t="str">
        <f>$A$36</f>
        <v>高工業</v>
      </c>
      <c r="B71" s="15" t="s">
        <v>1060</v>
      </c>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t="s">
        <v>1060</v>
      </c>
      <c r="AD71" s="15" t="s">
        <v>1060</v>
      </c>
      <c r="AE71" s="15" t="s">
        <v>1060</v>
      </c>
      <c r="AF71" s="15"/>
      <c r="AG71" s="15"/>
      <c r="AH71" s="15"/>
      <c r="AI71" s="15"/>
      <c r="AJ71" s="15"/>
      <c r="AK71" s="15"/>
      <c r="AL71" s="15"/>
      <c r="AM71" s="15"/>
      <c r="AN71" s="15"/>
      <c r="AO71" s="15"/>
      <c r="AP71" s="15"/>
      <c r="AQ71" s="15"/>
      <c r="AR71" s="15"/>
    </row>
    <row r="72" spans="1:44" x14ac:dyDescent="0.15">
      <c r="A72" s="16" t="str">
        <f>$A$37</f>
        <v>高商業</v>
      </c>
      <c r="B72" s="15" t="s">
        <v>1060</v>
      </c>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t="s">
        <v>1060</v>
      </c>
      <c r="AD72" s="15" t="s">
        <v>1060</v>
      </c>
      <c r="AE72" s="15" t="s">
        <v>1060</v>
      </c>
      <c r="AF72" s="15"/>
      <c r="AG72" s="15"/>
      <c r="AH72" s="15"/>
      <c r="AI72" s="15"/>
      <c r="AJ72" s="15"/>
      <c r="AK72" s="15"/>
      <c r="AL72" s="15"/>
      <c r="AM72" s="15"/>
      <c r="AN72" s="15"/>
      <c r="AO72" s="15"/>
      <c r="AP72" s="15"/>
      <c r="AQ72" s="15"/>
      <c r="AR72" s="15"/>
    </row>
    <row r="73" spans="1:44" x14ac:dyDescent="0.15">
      <c r="A73" s="16" t="str">
        <f>$A$38</f>
        <v>高福祉</v>
      </c>
      <c r="B73" s="15" t="s">
        <v>1060</v>
      </c>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t="s">
        <v>1060</v>
      </c>
      <c r="AD73" s="15" t="s">
        <v>1060</v>
      </c>
      <c r="AE73" s="15" t="s">
        <v>1060</v>
      </c>
      <c r="AF73" s="15"/>
      <c r="AG73" s="15"/>
      <c r="AH73" s="15"/>
      <c r="AI73" s="15"/>
      <c r="AJ73" s="15"/>
      <c r="AK73" s="15"/>
      <c r="AL73" s="15"/>
      <c r="AM73" s="15"/>
      <c r="AN73" s="15"/>
      <c r="AO73" s="15"/>
      <c r="AP73" s="15"/>
      <c r="AQ73" s="15"/>
      <c r="AR73" s="15"/>
    </row>
    <row r="74" spans="1:44" x14ac:dyDescent="0.15">
      <c r="A74" s="16" t="str">
        <f>$A$39</f>
        <v>高水産</v>
      </c>
      <c r="B74" s="15" t="s">
        <v>1060</v>
      </c>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t="s">
        <v>1060</v>
      </c>
      <c r="AD74" s="15" t="s">
        <v>1060</v>
      </c>
      <c r="AE74" s="15" t="s">
        <v>1060</v>
      </c>
      <c r="AF74" s="15"/>
      <c r="AG74" s="15"/>
      <c r="AH74" s="15"/>
      <c r="AI74" s="15"/>
      <c r="AJ74" s="15"/>
      <c r="AK74" s="15"/>
      <c r="AL74" s="15"/>
      <c r="AM74" s="15"/>
      <c r="AN74" s="15"/>
      <c r="AO74" s="15"/>
      <c r="AP74" s="15"/>
      <c r="AQ74" s="15"/>
      <c r="AR74" s="15"/>
    </row>
    <row r="75" spans="1:44" x14ac:dyDescent="0.15">
      <c r="A75" s="16" t="str">
        <f>$A$40</f>
        <v>特支校</v>
      </c>
      <c r="B75" s="15" t="s">
        <v>1060</v>
      </c>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t="s">
        <v>1060</v>
      </c>
      <c r="AD75" s="15" t="s">
        <v>1060</v>
      </c>
      <c r="AE75" s="15" t="s">
        <v>1060</v>
      </c>
      <c r="AF75" s="15"/>
      <c r="AG75" s="15"/>
      <c r="AH75" s="15"/>
      <c r="AI75" s="15"/>
      <c r="AJ75" s="15"/>
      <c r="AK75" s="15"/>
      <c r="AL75" s="15"/>
      <c r="AM75" s="15"/>
      <c r="AN75" s="15"/>
      <c r="AO75" s="15"/>
      <c r="AP75" s="15"/>
      <c r="AQ75" s="15"/>
      <c r="AR75" s="15"/>
    </row>
    <row r="76" spans="1:44" x14ac:dyDescent="0.15">
      <c r="A76" s="16" t="str">
        <f>$A$41</f>
        <v>養教諭</v>
      </c>
      <c r="B76" s="15" t="s">
        <v>1060</v>
      </c>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t="s">
        <v>1060</v>
      </c>
      <c r="AD76" s="15" t="s">
        <v>1060</v>
      </c>
      <c r="AE76" s="15" t="s">
        <v>1060</v>
      </c>
      <c r="AF76" s="15"/>
      <c r="AG76" s="15"/>
      <c r="AH76" s="15"/>
      <c r="AI76" s="15"/>
      <c r="AJ76" s="15"/>
      <c r="AK76" s="15"/>
      <c r="AL76" s="15"/>
      <c r="AM76" s="15"/>
      <c r="AN76" s="15"/>
      <c r="AO76" s="15"/>
      <c r="AP76" s="15"/>
      <c r="AQ76" s="15"/>
      <c r="AR76" s="15"/>
    </row>
    <row r="77" spans="1:44" x14ac:dyDescent="0.15">
      <c r="A77" s="16" t="str">
        <f>$A$42</f>
        <v>栄教諭</v>
      </c>
      <c r="B77" s="15" t="s">
        <v>1060</v>
      </c>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t="s">
        <v>1060</v>
      </c>
      <c r="AD77" s="15" t="s">
        <v>1060</v>
      </c>
      <c r="AE77" s="15" t="s">
        <v>1060</v>
      </c>
      <c r="AF77" s="15"/>
      <c r="AG77" s="15"/>
      <c r="AH77" s="15"/>
      <c r="AI77" s="15"/>
      <c r="AJ77" s="15"/>
      <c r="AK77" s="15"/>
      <c r="AL77" s="15"/>
      <c r="AM77" s="15"/>
      <c r="AN77" s="15"/>
      <c r="AO77" s="15"/>
      <c r="AP77" s="15"/>
      <c r="AQ77" s="15"/>
      <c r="AR77" s="15"/>
    </row>
    <row r="80" spans="1:44" x14ac:dyDescent="0.15">
      <c r="A80" s="13" t="s">
        <v>836</v>
      </c>
      <c r="B80" s="14"/>
    </row>
    <row r="81" spans="1:44" x14ac:dyDescent="0.15">
      <c r="A81" s="784" t="s">
        <v>64</v>
      </c>
      <c r="B81" s="771" t="s">
        <v>796</v>
      </c>
      <c r="C81" s="772"/>
      <c r="D81" s="772"/>
      <c r="E81" s="772"/>
      <c r="F81" s="772"/>
      <c r="G81" s="772"/>
      <c r="H81" s="772"/>
      <c r="I81" s="772"/>
      <c r="J81" s="772"/>
      <c r="K81" s="772"/>
      <c r="L81" s="772"/>
      <c r="M81" s="772"/>
      <c r="N81" s="772"/>
      <c r="O81" s="772"/>
      <c r="P81" s="772"/>
      <c r="Q81" s="772"/>
      <c r="R81" s="772"/>
      <c r="S81" s="772"/>
      <c r="T81" s="772"/>
      <c r="U81" s="772"/>
      <c r="V81" s="772"/>
      <c r="W81" s="772"/>
      <c r="X81" s="772"/>
      <c r="Y81" s="772"/>
      <c r="Z81" s="772"/>
      <c r="AA81" s="772"/>
      <c r="AB81" s="772"/>
      <c r="AC81" s="772"/>
      <c r="AD81" s="772"/>
      <c r="AE81" s="772"/>
      <c r="AF81" s="772"/>
      <c r="AG81" s="772"/>
      <c r="AH81" s="772"/>
      <c r="AI81" s="772"/>
      <c r="AJ81" s="772"/>
      <c r="AK81" s="772"/>
      <c r="AL81" s="772"/>
      <c r="AM81" s="772"/>
      <c r="AN81" s="772"/>
      <c r="AO81" s="772"/>
      <c r="AP81" s="772"/>
      <c r="AQ81" s="772"/>
      <c r="AR81" s="772"/>
    </row>
    <row r="82" spans="1:44" x14ac:dyDescent="0.15">
      <c r="A82" s="785"/>
      <c r="B82" s="136" t="str">
        <f>$A$13</f>
        <v>小学校</v>
      </c>
      <c r="C82" s="136" t="str">
        <f>$A$14</f>
        <v>中国語</v>
      </c>
      <c r="D82" s="136" t="str">
        <f>$A$15</f>
        <v>中社会</v>
      </c>
      <c r="E82" s="136" t="str">
        <f>$A$16</f>
        <v>中数学</v>
      </c>
      <c r="F82" s="136" t="str">
        <f>$A$17</f>
        <v>中理科</v>
      </c>
      <c r="G82" s="136" t="str">
        <f>$A$18</f>
        <v>中音楽</v>
      </c>
      <c r="H82" s="19" t="str">
        <f>$A$19</f>
        <v>中美術</v>
      </c>
      <c r="I82" s="136" t="str">
        <f>$A$20</f>
        <v>中保体</v>
      </c>
      <c r="J82" s="136" t="str">
        <f>$A$21</f>
        <v>中技術</v>
      </c>
      <c r="K82" s="136" t="str">
        <f>$A$22</f>
        <v>中家庭</v>
      </c>
      <c r="L82" s="136" t="str">
        <f>$A$23</f>
        <v>中英語</v>
      </c>
      <c r="M82" s="136" t="str">
        <f>$A$24</f>
        <v>高国語</v>
      </c>
      <c r="N82" s="136" t="str">
        <f>$A$25</f>
        <v>高地公</v>
      </c>
      <c r="O82" s="136" t="str">
        <f>$A$26</f>
        <v>高数学</v>
      </c>
      <c r="P82" s="136" t="str">
        <f>$A$27</f>
        <v>高理科</v>
      </c>
      <c r="Q82" s="136" t="str">
        <f>$A$28</f>
        <v>高保体</v>
      </c>
      <c r="R82" s="136" t="str">
        <f>$A$29</f>
        <v>高音楽</v>
      </c>
      <c r="S82" s="136" t="str">
        <f>$A$30</f>
        <v>高美術</v>
      </c>
      <c r="T82" s="136" t="str">
        <f>$A$31</f>
        <v>高書道</v>
      </c>
      <c r="U82" s="136" t="str">
        <f>$A$32</f>
        <v>高英語</v>
      </c>
      <c r="V82" s="136" t="str">
        <f>$A$33</f>
        <v>高家庭</v>
      </c>
      <c r="W82" s="136" t="str">
        <f>$A$34</f>
        <v>高情報</v>
      </c>
      <c r="X82" s="136" t="str">
        <f>$A$35</f>
        <v>高農業</v>
      </c>
      <c r="Y82" s="136" t="str">
        <f>$A$36</f>
        <v>高工業</v>
      </c>
      <c r="Z82" s="136" t="str">
        <f>$A$37</f>
        <v>高商業</v>
      </c>
      <c r="AA82" s="19" t="str">
        <f>$A$38</f>
        <v>高福祉</v>
      </c>
      <c r="AB82" s="19" t="str">
        <f>$A$39</f>
        <v>高水産</v>
      </c>
      <c r="AC82" s="19" t="str">
        <f>$A$40</f>
        <v>特支校</v>
      </c>
      <c r="AD82" s="19" t="str">
        <f>$A$41</f>
        <v>養教諭</v>
      </c>
      <c r="AE82" s="19" t="str">
        <f>$A$42</f>
        <v>栄教諭</v>
      </c>
      <c r="AF82" s="136"/>
      <c r="AG82" s="136"/>
      <c r="AH82" s="136"/>
      <c r="AI82" s="136"/>
      <c r="AJ82" s="136"/>
      <c r="AK82" s="136"/>
      <c r="AL82" s="136"/>
      <c r="AM82" s="136"/>
      <c r="AN82" s="136"/>
      <c r="AO82" s="136"/>
      <c r="AP82" s="136"/>
      <c r="AQ82" s="136"/>
      <c r="AR82" s="136"/>
    </row>
    <row r="83" spans="1:44" x14ac:dyDescent="0.15">
      <c r="A83" s="135" t="str">
        <f>志願書Ⅰ!B10</f>
        <v>【小】
外国語（英語）免許所有者</v>
      </c>
      <c r="B83" s="15" t="s">
        <v>799</v>
      </c>
      <c r="C83" s="15"/>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15"/>
      <c r="AP83" s="15"/>
      <c r="AQ83" s="15"/>
      <c r="AR83" s="15"/>
    </row>
    <row r="84" spans="1:44" x14ac:dyDescent="0.15">
      <c r="A84" s="135" t="str">
        <f>志願書Ⅰ!B11</f>
        <v>【小・中・高】
特別支援免許所有者</v>
      </c>
      <c r="B84" s="15" t="s">
        <v>799</v>
      </c>
      <c r="C84" s="15" t="s">
        <v>799</v>
      </c>
      <c r="D84" s="15" t="s">
        <v>799</v>
      </c>
      <c r="E84" s="15" t="s">
        <v>799</v>
      </c>
      <c r="F84" s="15" t="s">
        <v>799</v>
      </c>
      <c r="G84" s="15" t="s">
        <v>799</v>
      </c>
      <c r="H84" s="15" t="s">
        <v>799</v>
      </c>
      <c r="I84" s="15" t="s">
        <v>799</v>
      </c>
      <c r="J84" s="15" t="s">
        <v>799</v>
      </c>
      <c r="K84" s="15" t="s">
        <v>799</v>
      </c>
      <c r="L84" s="15" t="s">
        <v>799</v>
      </c>
      <c r="M84" s="15" t="s">
        <v>799</v>
      </c>
      <c r="N84" s="15" t="s">
        <v>799</v>
      </c>
      <c r="O84" s="15" t="s">
        <v>799</v>
      </c>
      <c r="P84" s="15" t="s">
        <v>799</v>
      </c>
      <c r="Q84" s="15" t="s">
        <v>799</v>
      </c>
      <c r="R84" s="15" t="s">
        <v>799</v>
      </c>
      <c r="S84" s="15" t="s">
        <v>799</v>
      </c>
      <c r="T84" s="15" t="s">
        <v>799</v>
      </c>
      <c r="U84" s="15" t="s">
        <v>799</v>
      </c>
      <c r="V84" s="15" t="s">
        <v>799</v>
      </c>
      <c r="W84" s="15" t="s">
        <v>799</v>
      </c>
      <c r="X84" s="15" t="s">
        <v>799</v>
      </c>
      <c r="Y84" s="15" t="s">
        <v>799</v>
      </c>
      <c r="Z84" s="15" t="s">
        <v>799</v>
      </c>
      <c r="AA84" s="15" t="s">
        <v>799</v>
      </c>
      <c r="AB84" s="15" t="s">
        <v>799</v>
      </c>
      <c r="AC84" s="15"/>
      <c r="AD84" s="15"/>
      <c r="AE84" s="15"/>
      <c r="AF84" s="15"/>
      <c r="AG84" s="15"/>
      <c r="AH84" s="15"/>
      <c r="AI84" s="15"/>
      <c r="AJ84" s="15"/>
      <c r="AK84" s="15"/>
      <c r="AL84" s="15"/>
      <c r="AM84" s="15"/>
      <c r="AN84" s="15"/>
      <c r="AO84" s="15"/>
      <c r="AP84" s="15"/>
      <c r="AQ84" s="15"/>
      <c r="AR84" s="15"/>
    </row>
    <row r="85" spans="1:44" x14ac:dyDescent="0.15">
      <c r="A85" s="135" t="str">
        <f>志願書Ⅰ!B12</f>
        <v>【中】技術免許所有者</v>
      </c>
      <c r="B85" s="15"/>
      <c r="C85" s="15" t="s">
        <v>799</v>
      </c>
      <c r="D85" s="15" t="s">
        <v>799</v>
      </c>
      <c r="E85" s="15" t="s">
        <v>799</v>
      </c>
      <c r="F85" s="15" t="s">
        <v>799</v>
      </c>
      <c r="G85" s="15" t="s">
        <v>799</v>
      </c>
      <c r="H85" s="15" t="s">
        <v>799</v>
      </c>
      <c r="I85" s="15" t="s">
        <v>799</v>
      </c>
      <c r="J85" s="15"/>
      <c r="K85" s="15" t="s">
        <v>799</v>
      </c>
      <c r="L85" s="15" t="s">
        <v>799</v>
      </c>
      <c r="M85" s="15"/>
      <c r="N85" s="15"/>
      <c r="O85" s="15"/>
      <c r="P85" s="15"/>
      <c r="Q85" s="15"/>
      <c r="R85" s="15"/>
      <c r="S85" s="15"/>
      <c r="T85" s="15"/>
      <c r="U85" s="144"/>
      <c r="V85" s="15"/>
      <c r="W85" s="15"/>
      <c r="X85" s="15"/>
      <c r="Y85" s="15"/>
      <c r="Z85" s="15"/>
      <c r="AA85" s="15"/>
      <c r="AB85" s="15"/>
      <c r="AC85" s="15"/>
      <c r="AD85" s="15"/>
      <c r="AE85" s="15"/>
      <c r="AF85" s="15"/>
      <c r="AG85" s="15"/>
      <c r="AH85" s="15"/>
      <c r="AI85" s="15"/>
      <c r="AJ85" s="15"/>
      <c r="AK85" s="15"/>
      <c r="AL85" s="15"/>
      <c r="AM85" s="15"/>
      <c r="AN85" s="15"/>
      <c r="AO85" s="15"/>
      <c r="AP85" s="15"/>
      <c r="AQ85" s="15"/>
      <c r="AR85" s="15"/>
    </row>
    <row r="86" spans="1:44" x14ac:dyDescent="0.15">
      <c r="A86" s="135" t="str">
        <f>志願書Ⅰ!M10</f>
        <v>【高】
情報免許所有者</v>
      </c>
      <c r="B86" s="15"/>
      <c r="C86" s="15"/>
      <c r="D86" s="15"/>
      <c r="E86" s="15"/>
      <c r="F86" s="15"/>
      <c r="G86" s="15"/>
      <c r="H86" s="15"/>
      <c r="I86" s="15"/>
      <c r="J86" s="15"/>
      <c r="K86" s="15"/>
      <c r="L86" s="15"/>
      <c r="M86" s="15" t="s">
        <v>799</v>
      </c>
      <c r="N86" s="15" t="s">
        <v>799</v>
      </c>
      <c r="O86" s="15" t="s">
        <v>799</v>
      </c>
      <c r="P86" s="15" t="s">
        <v>799</v>
      </c>
      <c r="Q86" s="15" t="s">
        <v>799</v>
      </c>
      <c r="R86" s="15" t="s">
        <v>799</v>
      </c>
      <c r="S86" s="15" t="s">
        <v>799</v>
      </c>
      <c r="T86" s="15" t="s">
        <v>799</v>
      </c>
      <c r="U86" s="15" t="s">
        <v>799</v>
      </c>
      <c r="V86" s="15" t="s">
        <v>799</v>
      </c>
      <c r="W86" s="15"/>
      <c r="X86" s="15" t="s">
        <v>799</v>
      </c>
      <c r="Y86" s="15" t="s">
        <v>799</v>
      </c>
      <c r="Z86" s="15" t="s">
        <v>799</v>
      </c>
      <c r="AA86" s="15" t="s">
        <v>799</v>
      </c>
      <c r="AB86" s="15" t="s">
        <v>799</v>
      </c>
      <c r="AC86" s="15"/>
      <c r="AD86" s="15"/>
      <c r="AE86" s="15"/>
      <c r="AF86" s="15"/>
      <c r="AG86" s="15"/>
      <c r="AH86" s="15"/>
      <c r="AI86" s="15"/>
      <c r="AJ86" s="15"/>
      <c r="AK86" s="15"/>
      <c r="AL86" s="15"/>
      <c r="AM86" s="15"/>
      <c r="AN86" s="15"/>
      <c r="AO86" s="15"/>
      <c r="AP86" s="15"/>
      <c r="AQ86" s="15"/>
      <c r="AR86" s="15"/>
    </row>
    <row r="87" spans="1:44" x14ac:dyDescent="0.15">
      <c r="A87" s="135" t="str">
        <f>志願書Ⅰ!M11</f>
        <v>【小・中・高】
英語資格等所有者</v>
      </c>
      <c r="B87" s="15" t="s">
        <v>800</v>
      </c>
      <c r="C87" s="15" t="s">
        <v>799</v>
      </c>
      <c r="D87" s="15" t="s">
        <v>799</v>
      </c>
      <c r="E87" s="15" t="s">
        <v>799</v>
      </c>
      <c r="F87" s="15" t="s">
        <v>799</v>
      </c>
      <c r="G87" s="15" t="s">
        <v>799</v>
      </c>
      <c r="H87" s="15" t="s">
        <v>799</v>
      </c>
      <c r="I87" s="15" t="s">
        <v>799</v>
      </c>
      <c r="J87" s="15" t="s">
        <v>799</v>
      </c>
      <c r="K87" s="15" t="s">
        <v>799</v>
      </c>
      <c r="L87" s="15" t="s">
        <v>799</v>
      </c>
      <c r="M87" s="15" t="s">
        <v>799</v>
      </c>
      <c r="N87" s="15" t="s">
        <v>799</v>
      </c>
      <c r="O87" s="15" t="s">
        <v>799</v>
      </c>
      <c r="P87" s="15" t="s">
        <v>799</v>
      </c>
      <c r="Q87" s="15" t="s">
        <v>799</v>
      </c>
      <c r="R87" s="15" t="s">
        <v>799</v>
      </c>
      <c r="S87" s="15" t="s">
        <v>799</v>
      </c>
      <c r="T87" s="15" t="s">
        <v>799</v>
      </c>
      <c r="U87" s="15" t="s">
        <v>799</v>
      </c>
      <c r="V87" s="15" t="s">
        <v>799</v>
      </c>
      <c r="W87" s="15" t="s">
        <v>799</v>
      </c>
      <c r="X87" s="15" t="s">
        <v>799</v>
      </c>
      <c r="Y87" s="15" t="s">
        <v>799</v>
      </c>
      <c r="Z87" s="15" t="s">
        <v>799</v>
      </c>
      <c r="AA87" s="15" t="s">
        <v>799</v>
      </c>
      <c r="AB87" s="15" t="s">
        <v>799</v>
      </c>
      <c r="AC87" s="15"/>
      <c r="AD87" s="15"/>
      <c r="AE87" s="15"/>
      <c r="AF87" s="15"/>
      <c r="AG87" s="15"/>
      <c r="AH87" s="15"/>
      <c r="AI87" s="15"/>
      <c r="AJ87" s="15"/>
      <c r="AK87" s="15"/>
      <c r="AL87" s="15"/>
      <c r="AM87" s="15"/>
      <c r="AN87" s="15"/>
      <c r="AO87" s="15"/>
      <c r="AP87" s="15"/>
      <c r="AQ87" s="15"/>
      <c r="AR87" s="15"/>
    </row>
    <row r="88" spans="1:44" x14ac:dyDescent="0.15">
      <c r="A88" s="135" t="str">
        <f>志願書Ⅰ!M12</f>
        <v>【小・中・高・特】
基本情報技術者試験合格者</v>
      </c>
      <c r="B88" s="15" t="s">
        <v>800</v>
      </c>
      <c r="C88" s="15" t="s">
        <v>799</v>
      </c>
      <c r="D88" s="15" t="s">
        <v>799</v>
      </c>
      <c r="E88" s="15" t="s">
        <v>799</v>
      </c>
      <c r="F88" s="15" t="s">
        <v>799</v>
      </c>
      <c r="G88" s="15" t="s">
        <v>799</v>
      </c>
      <c r="H88" s="15" t="s">
        <v>799</v>
      </c>
      <c r="I88" s="15" t="s">
        <v>799</v>
      </c>
      <c r="J88" s="15" t="s">
        <v>799</v>
      </c>
      <c r="K88" s="15" t="s">
        <v>799</v>
      </c>
      <c r="L88" s="15" t="s">
        <v>799</v>
      </c>
      <c r="M88" s="15" t="s">
        <v>799</v>
      </c>
      <c r="N88" s="15" t="s">
        <v>799</v>
      </c>
      <c r="O88" s="15" t="s">
        <v>799</v>
      </c>
      <c r="P88" s="15" t="s">
        <v>799</v>
      </c>
      <c r="Q88" s="15" t="s">
        <v>799</v>
      </c>
      <c r="R88" s="15" t="s">
        <v>799</v>
      </c>
      <c r="S88" s="15" t="s">
        <v>799</v>
      </c>
      <c r="T88" s="15" t="s">
        <v>799</v>
      </c>
      <c r="U88" s="15" t="s">
        <v>799</v>
      </c>
      <c r="V88" s="15" t="s">
        <v>799</v>
      </c>
      <c r="W88" s="15" t="s">
        <v>799</v>
      </c>
      <c r="X88" s="15" t="s">
        <v>799</v>
      </c>
      <c r="Y88" s="15" t="s">
        <v>799</v>
      </c>
      <c r="Z88" s="15" t="s">
        <v>799</v>
      </c>
      <c r="AA88" s="15" t="s">
        <v>799</v>
      </c>
      <c r="AB88" s="15" t="s">
        <v>799</v>
      </c>
      <c r="AC88" s="15" t="s">
        <v>799</v>
      </c>
      <c r="AD88" s="15"/>
      <c r="AE88" s="15"/>
      <c r="AF88" s="15"/>
      <c r="AG88" s="15"/>
      <c r="AH88" s="15"/>
      <c r="AI88" s="15"/>
      <c r="AJ88" s="15"/>
      <c r="AK88" s="15"/>
      <c r="AL88" s="15"/>
      <c r="AM88" s="15"/>
      <c r="AN88" s="15"/>
      <c r="AO88" s="15"/>
      <c r="AP88" s="15"/>
      <c r="AQ88" s="15"/>
      <c r="AR88" s="15"/>
    </row>
    <row r="89" spans="1:44" x14ac:dyDescent="0.15">
      <c r="A89" s="135" t="str">
        <f>志願書Ⅰ!W10</f>
        <v>【小・中・高・特】
応用情報技術者試験合格者</v>
      </c>
      <c r="B89" s="15" t="s">
        <v>799</v>
      </c>
      <c r="C89" s="15" t="s">
        <v>799</v>
      </c>
      <c r="D89" s="15" t="s">
        <v>799</v>
      </c>
      <c r="E89" s="15" t="s">
        <v>799</v>
      </c>
      <c r="F89" s="15" t="s">
        <v>799</v>
      </c>
      <c r="G89" s="15" t="s">
        <v>799</v>
      </c>
      <c r="H89" s="15" t="s">
        <v>799</v>
      </c>
      <c r="I89" s="15" t="s">
        <v>799</v>
      </c>
      <c r="J89" s="15" t="s">
        <v>799</v>
      </c>
      <c r="K89" s="15" t="s">
        <v>799</v>
      </c>
      <c r="L89" s="15" t="s">
        <v>799</v>
      </c>
      <c r="M89" s="15" t="s">
        <v>799</v>
      </c>
      <c r="N89" s="15" t="s">
        <v>799</v>
      </c>
      <c r="O89" s="15" t="s">
        <v>799</v>
      </c>
      <c r="P89" s="15" t="s">
        <v>799</v>
      </c>
      <c r="Q89" s="15" t="s">
        <v>799</v>
      </c>
      <c r="R89" s="15" t="s">
        <v>799</v>
      </c>
      <c r="S89" s="15" t="s">
        <v>799</v>
      </c>
      <c r="T89" s="15" t="s">
        <v>799</v>
      </c>
      <c r="U89" s="15" t="s">
        <v>799</v>
      </c>
      <c r="V89" s="15" t="s">
        <v>799</v>
      </c>
      <c r="W89" s="15" t="s">
        <v>799</v>
      </c>
      <c r="X89" s="15" t="s">
        <v>799</v>
      </c>
      <c r="Y89" s="15" t="s">
        <v>799</v>
      </c>
      <c r="Z89" s="15" t="s">
        <v>799</v>
      </c>
      <c r="AA89" s="15" t="s">
        <v>799</v>
      </c>
      <c r="AB89" s="15" t="s">
        <v>799</v>
      </c>
      <c r="AC89" s="15" t="s">
        <v>799</v>
      </c>
      <c r="AD89" s="15"/>
      <c r="AE89" s="15"/>
      <c r="AF89" s="15"/>
      <c r="AG89" s="15"/>
      <c r="AH89" s="15"/>
      <c r="AI89" s="15"/>
      <c r="AJ89" s="15"/>
      <c r="AK89" s="15"/>
      <c r="AL89" s="15"/>
      <c r="AM89" s="15"/>
      <c r="AN89" s="15"/>
      <c r="AO89" s="15"/>
      <c r="AP89" s="15"/>
      <c r="AQ89" s="15"/>
      <c r="AR89" s="15"/>
    </row>
    <row r="90" spans="1:44" x14ac:dyDescent="0.15">
      <c r="A90" s="135" t="str">
        <f>志願書Ⅰ!W11</f>
        <v>【小・中・高・特】
登録日本語教員資格所有者</v>
      </c>
      <c r="B90" s="15" t="s">
        <v>799</v>
      </c>
      <c r="C90" s="15" t="s">
        <v>799</v>
      </c>
      <c r="D90" s="15" t="s">
        <v>799</v>
      </c>
      <c r="E90" s="15" t="s">
        <v>799</v>
      </c>
      <c r="F90" s="15" t="s">
        <v>799</v>
      </c>
      <c r="G90" s="15" t="s">
        <v>799</v>
      </c>
      <c r="H90" s="15" t="s">
        <v>799</v>
      </c>
      <c r="I90" s="15" t="s">
        <v>799</v>
      </c>
      <c r="J90" s="15" t="s">
        <v>799</v>
      </c>
      <c r="K90" s="15" t="s">
        <v>799</v>
      </c>
      <c r="L90" s="15" t="s">
        <v>799</v>
      </c>
      <c r="M90" s="15" t="s">
        <v>799</v>
      </c>
      <c r="N90" s="15" t="s">
        <v>799</v>
      </c>
      <c r="O90" s="15" t="s">
        <v>799</v>
      </c>
      <c r="P90" s="15" t="s">
        <v>799</v>
      </c>
      <c r="Q90" s="15" t="s">
        <v>799</v>
      </c>
      <c r="R90" s="15" t="s">
        <v>799</v>
      </c>
      <c r="S90" s="15" t="s">
        <v>799</v>
      </c>
      <c r="T90" s="15" t="s">
        <v>799</v>
      </c>
      <c r="U90" s="15" t="s">
        <v>799</v>
      </c>
      <c r="V90" s="15" t="s">
        <v>799</v>
      </c>
      <c r="W90" s="15" t="s">
        <v>799</v>
      </c>
      <c r="X90" s="15" t="s">
        <v>799</v>
      </c>
      <c r="Y90" s="15" t="s">
        <v>799</v>
      </c>
      <c r="Z90" s="15" t="s">
        <v>799</v>
      </c>
      <c r="AA90" s="15" t="s">
        <v>799</v>
      </c>
      <c r="AB90" s="15" t="s">
        <v>799</v>
      </c>
      <c r="AC90" s="15" t="s">
        <v>799</v>
      </c>
      <c r="AD90" s="15"/>
      <c r="AE90" s="15"/>
      <c r="AF90" s="15"/>
      <c r="AG90" s="15"/>
      <c r="AH90" s="15"/>
      <c r="AI90" s="15"/>
      <c r="AJ90" s="15"/>
      <c r="AK90" s="15"/>
      <c r="AL90" s="15"/>
      <c r="AM90" s="15"/>
      <c r="AN90" s="15"/>
      <c r="AO90" s="15"/>
      <c r="AP90" s="15"/>
      <c r="AQ90" s="15"/>
      <c r="AR90" s="15"/>
    </row>
    <row r="91" spans="1:44" x14ac:dyDescent="0.15">
      <c r="A91" s="135" t="str">
        <f>志願書Ⅰ!W12</f>
        <v>国際貢献活動等経験者</v>
      </c>
      <c r="B91" s="15" t="s">
        <v>799</v>
      </c>
      <c r="C91" s="15" t="s">
        <v>799</v>
      </c>
      <c r="D91" s="15" t="s">
        <v>799</v>
      </c>
      <c r="E91" s="15" t="s">
        <v>799</v>
      </c>
      <c r="F91" s="15" t="s">
        <v>799</v>
      </c>
      <c r="G91" s="15" t="s">
        <v>799</v>
      </c>
      <c r="H91" s="15" t="s">
        <v>799</v>
      </c>
      <c r="I91" s="15" t="s">
        <v>799</v>
      </c>
      <c r="J91" s="15" t="s">
        <v>799</v>
      </c>
      <c r="K91" s="15" t="s">
        <v>799</v>
      </c>
      <c r="L91" s="15" t="s">
        <v>799</v>
      </c>
      <c r="M91" s="15" t="s">
        <v>799</v>
      </c>
      <c r="N91" s="15" t="s">
        <v>799</v>
      </c>
      <c r="O91" s="15" t="s">
        <v>799</v>
      </c>
      <c r="P91" s="15" t="s">
        <v>799</v>
      </c>
      <c r="Q91" s="15" t="s">
        <v>799</v>
      </c>
      <c r="R91" s="15" t="s">
        <v>799</v>
      </c>
      <c r="S91" s="15" t="s">
        <v>799</v>
      </c>
      <c r="T91" s="15" t="s">
        <v>799</v>
      </c>
      <c r="U91" s="15" t="s">
        <v>799</v>
      </c>
      <c r="V91" s="15" t="s">
        <v>799</v>
      </c>
      <c r="W91" s="15" t="s">
        <v>799</v>
      </c>
      <c r="X91" s="15" t="s">
        <v>799</v>
      </c>
      <c r="Y91" s="15" t="s">
        <v>799</v>
      </c>
      <c r="Z91" s="15" t="s">
        <v>799</v>
      </c>
      <c r="AA91" s="15" t="s">
        <v>799</v>
      </c>
      <c r="AB91" s="15" t="s">
        <v>799</v>
      </c>
      <c r="AC91" s="15" t="s">
        <v>799</v>
      </c>
      <c r="AD91" s="15" t="s">
        <v>799</v>
      </c>
      <c r="AE91" s="15" t="s">
        <v>799</v>
      </c>
      <c r="AF91" s="15"/>
      <c r="AG91" s="15"/>
      <c r="AH91" s="15"/>
      <c r="AI91" s="15"/>
      <c r="AJ91" s="15"/>
      <c r="AK91" s="15"/>
      <c r="AL91" s="15"/>
      <c r="AM91" s="15"/>
      <c r="AN91" s="15"/>
      <c r="AO91" s="15"/>
      <c r="AP91" s="15"/>
      <c r="AQ91" s="15"/>
      <c r="AR91" s="15"/>
    </row>
    <row r="93" spans="1:44" x14ac:dyDescent="0.15">
      <c r="A93" s="13" t="s">
        <v>837</v>
      </c>
      <c r="B93" s="14"/>
    </row>
    <row r="94" spans="1:44" x14ac:dyDescent="0.15">
      <c r="A94" s="784" t="s">
        <v>831</v>
      </c>
      <c r="B94" s="771" t="s">
        <v>796</v>
      </c>
      <c r="C94" s="772"/>
      <c r="D94" s="772"/>
      <c r="E94" s="772"/>
      <c r="F94" s="772"/>
      <c r="G94" s="772"/>
      <c r="H94" s="772"/>
      <c r="I94" s="772"/>
      <c r="J94" s="772"/>
      <c r="K94" s="772"/>
      <c r="L94" s="772"/>
      <c r="M94" s="772"/>
      <c r="N94" s="772"/>
      <c r="O94" s="772"/>
      <c r="P94" s="772"/>
      <c r="Q94" s="772"/>
      <c r="R94" s="772"/>
      <c r="S94" s="772"/>
      <c r="T94" s="772"/>
      <c r="U94" s="772"/>
      <c r="V94" s="772"/>
      <c r="W94" s="772"/>
      <c r="X94" s="772"/>
      <c r="Y94" s="772"/>
      <c r="Z94" s="772"/>
      <c r="AA94" s="772"/>
      <c r="AB94" s="772"/>
      <c r="AC94" s="772"/>
      <c r="AD94" s="772"/>
      <c r="AE94" s="772"/>
      <c r="AF94" s="772"/>
      <c r="AG94" s="772"/>
      <c r="AH94" s="772"/>
      <c r="AI94" s="772"/>
      <c r="AJ94" s="772"/>
      <c r="AK94" s="772"/>
      <c r="AL94" s="772"/>
      <c r="AM94" s="772"/>
      <c r="AN94" s="772"/>
      <c r="AO94" s="772"/>
      <c r="AP94" s="772"/>
      <c r="AQ94" s="772"/>
      <c r="AR94" s="772"/>
    </row>
    <row r="95" spans="1:44" x14ac:dyDescent="0.15">
      <c r="A95" s="785"/>
      <c r="B95" s="19" t="str">
        <f>$A$13</f>
        <v>小学校</v>
      </c>
      <c r="C95" s="19" t="str">
        <f>$A$14</f>
        <v>中国語</v>
      </c>
      <c r="D95" s="19" t="str">
        <f>$A$15</f>
        <v>中社会</v>
      </c>
      <c r="E95" s="19" t="str">
        <f>$A$16</f>
        <v>中数学</v>
      </c>
      <c r="F95" s="19" t="str">
        <f>$A$17</f>
        <v>中理科</v>
      </c>
      <c r="G95" s="19" t="str">
        <f>$A$18</f>
        <v>中音楽</v>
      </c>
      <c r="H95" s="19" t="str">
        <f>$A$19</f>
        <v>中美術</v>
      </c>
      <c r="I95" s="19" t="str">
        <f>$A$20</f>
        <v>中保体</v>
      </c>
      <c r="J95" s="19" t="str">
        <f>$A$21</f>
        <v>中技術</v>
      </c>
      <c r="K95" s="19" t="str">
        <f>$A$22</f>
        <v>中家庭</v>
      </c>
      <c r="L95" s="19" t="str">
        <f>$A$23</f>
        <v>中英語</v>
      </c>
      <c r="M95" s="19" t="str">
        <f>$A$24</f>
        <v>高国語</v>
      </c>
      <c r="N95" s="19" t="str">
        <f>$A$25</f>
        <v>高地公</v>
      </c>
      <c r="O95" s="19" t="str">
        <f>$A$26</f>
        <v>高数学</v>
      </c>
      <c r="P95" s="19" t="str">
        <f>$A$27</f>
        <v>高理科</v>
      </c>
      <c r="Q95" s="19" t="str">
        <f>$A$28</f>
        <v>高保体</v>
      </c>
      <c r="R95" s="19" t="str">
        <f>$A$29</f>
        <v>高音楽</v>
      </c>
      <c r="S95" s="19" t="str">
        <f>$A$30</f>
        <v>高美術</v>
      </c>
      <c r="T95" s="19" t="str">
        <f>$A$31</f>
        <v>高書道</v>
      </c>
      <c r="U95" s="19" t="str">
        <f>$A$32</f>
        <v>高英語</v>
      </c>
      <c r="V95" s="19" t="str">
        <f>$A$33</f>
        <v>高家庭</v>
      </c>
      <c r="W95" s="19" t="str">
        <f>$A$34</f>
        <v>高情報</v>
      </c>
      <c r="X95" s="19" t="str">
        <f>$A$35</f>
        <v>高農業</v>
      </c>
      <c r="Y95" s="19" t="str">
        <f>$A$36</f>
        <v>高工業</v>
      </c>
      <c r="Z95" s="19" t="str">
        <f>$A$37</f>
        <v>高商業</v>
      </c>
      <c r="AA95" s="19" t="str">
        <f>$A$38</f>
        <v>高福祉</v>
      </c>
      <c r="AB95" s="19" t="str">
        <f>$A$39</f>
        <v>高水産</v>
      </c>
      <c r="AC95" s="19" t="str">
        <f>$A$40</f>
        <v>特支校</v>
      </c>
      <c r="AD95" s="19" t="str">
        <f>$A$41</f>
        <v>養教諭</v>
      </c>
      <c r="AE95" s="19" t="str">
        <f>$A$42</f>
        <v>栄教諭</v>
      </c>
      <c r="AF95" s="19"/>
      <c r="AG95" s="19"/>
      <c r="AH95" s="19"/>
      <c r="AI95" s="19"/>
      <c r="AJ95" s="19"/>
      <c r="AK95" s="19"/>
      <c r="AL95" s="19"/>
      <c r="AM95" s="19"/>
      <c r="AN95" s="19"/>
      <c r="AO95" s="19"/>
      <c r="AP95" s="19"/>
      <c r="AQ95" s="19"/>
      <c r="AR95" s="19"/>
    </row>
    <row r="96" spans="1:44" x14ac:dyDescent="0.15">
      <c r="A96" s="30" t="s">
        <v>832</v>
      </c>
      <c r="B96" s="15"/>
      <c r="C96" s="15"/>
      <c r="D96" s="15"/>
      <c r="E96" s="15"/>
      <c r="F96" s="15"/>
      <c r="G96" s="15"/>
      <c r="H96" s="15"/>
      <c r="I96" s="15" t="s">
        <v>799</v>
      </c>
      <c r="J96" s="15"/>
      <c r="K96" s="15"/>
      <c r="L96" s="15"/>
      <c r="M96" s="15"/>
      <c r="N96" s="15"/>
      <c r="O96" s="15"/>
      <c r="P96" s="15"/>
      <c r="Q96" s="15" t="s">
        <v>799</v>
      </c>
      <c r="R96" s="15"/>
      <c r="S96" s="15"/>
      <c r="T96" s="15"/>
      <c r="U96" s="15"/>
      <c r="V96" s="15"/>
      <c r="W96" s="15"/>
      <c r="X96" s="15"/>
      <c r="Y96" s="15"/>
      <c r="Z96" s="15"/>
      <c r="AA96" s="15"/>
      <c r="AB96" s="15"/>
      <c r="AC96" s="15"/>
      <c r="AD96" s="15"/>
      <c r="AE96" s="15"/>
      <c r="AF96" s="15"/>
      <c r="AG96" s="15"/>
      <c r="AH96" s="15"/>
      <c r="AI96" s="15"/>
      <c r="AJ96" s="15"/>
      <c r="AK96" s="15"/>
      <c r="AL96" s="15"/>
      <c r="AM96" s="15"/>
      <c r="AN96" s="15"/>
      <c r="AO96" s="15"/>
      <c r="AP96" s="15"/>
      <c r="AQ96" s="15"/>
      <c r="AR96" s="15"/>
    </row>
    <row r="97" spans="1:44" x14ac:dyDescent="0.15">
      <c r="A97" s="30" t="s">
        <v>790</v>
      </c>
      <c r="B97" s="15"/>
      <c r="C97" s="15"/>
      <c r="D97" s="15"/>
      <c r="E97" s="15"/>
      <c r="F97" s="15"/>
      <c r="G97" s="15"/>
      <c r="H97" s="15"/>
      <c r="I97" s="15" t="s">
        <v>799</v>
      </c>
      <c r="J97" s="15"/>
      <c r="K97" s="15"/>
      <c r="L97" s="15"/>
      <c r="M97" s="15"/>
      <c r="N97" s="15"/>
      <c r="O97" s="15"/>
      <c r="P97" s="15"/>
      <c r="Q97" s="15" t="s">
        <v>799</v>
      </c>
      <c r="R97" s="15"/>
      <c r="S97" s="15"/>
      <c r="T97" s="15"/>
      <c r="U97" s="15"/>
      <c r="V97" s="15"/>
      <c r="W97" s="15"/>
      <c r="X97" s="15"/>
      <c r="Y97" s="15"/>
      <c r="Z97" s="15"/>
      <c r="AA97" s="15"/>
      <c r="AB97" s="15"/>
      <c r="AC97" s="15"/>
      <c r="AD97" s="15"/>
      <c r="AE97" s="15"/>
      <c r="AF97" s="15"/>
      <c r="AG97" s="15"/>
      <c r="AH97" s="15"/>
      <c r="AI97" s="15"/>
      <c r="AJ97" s="15"/>
      <c r="AK97" s="15"/>
      <c r="AL97" s="15"/>
      <c r="AM97" s="15"/>
      <c r="AN97" s="15"/>
      <c r="AO97" s="15"/>
      <c r="AP97" s="15"/>
      <c r="AQ97" s="15"/>
      <c r="AR97" s="15"/>
    </row>
    <row r="100" spans="1:44" x14ac:dyDescent="0.15">
      <c r="A100" s="13" t="s">
        <v>1014</v>
      </c>
      <c r="B100" s="14"/>
      <c r="C100" s="14"/>
      <c r="D100" s="14"/>
      <c r="E100" s="14"/>
      <c r="F100" s="14"/>
      <c r="G100" s="14"/>
      <c r="H100" s="14"/>
      <c r="I100" s="14"/>
      <c r="J100" s="14"/>
      <c r="K100" s="14"/>
      <c r="L100" s="14"/>
    </row>
    <row r="101" spans="1:44" x14ac:dyDescent="0.15">
      <c r="A101" s="137"/>
      <c r="B101" s="136" t="str">
        <f>CODE!P2</f>
        <v>小学</v>
      </c>
      <c r="C101" s="136" t="str">
        <f>CODE!P3</f>
        <v>中学</v>
      </c>
      <c r="D101" s="136" t="str">
        <f>CODE!P4</f>
        <v>高校</v>
      </c>
      <c r="E101" s="19" t="str">
        <f>CODE!P5</f>
        <v>特支</v>
      </c>
      <c r="F101" s="19" t="str">
        <f>CODE!P6</f>
        <v>盲学</v>
      </c>
      <c r="G101" s="19" t="str">
        <f>CODE!P7</f>
        <v>聾学</v>
      </c>
      <c r="H101" s="19" t="str">
        <f>CODE!P8</f>
        <v>養学</v>
      </c>
      <c r="I101" s="19" t="str">
        <f>CODE!P9</f>
        <v>幼稚</v>
      </c>
      <c r="J101" s="19" t="str">
        <f>CODE!P10</f>
        <v>養教</v>
      </c>
      <c r="K101" s="19" t="str">
        <f>CODE!P11</f>
        <v>栄教</v>
      </c>
      <c r="L101" s="19" t="str">
        <f>CODE!P12</f>
        <v>司書</v>
      </c>
    </row>
    <row r="102" spans="1:44" x14ac:dyDescent="0.15">
      <c r="A102" s="30" t="s">
        <v>1015</v>
      </c>
      <c r="B102" s="15"/>
      <c r="C102" s="15" t="s">
        <v>799</v>
      </c>
      <c r="D102" s="15" t="s">
        <v>799</v>
      </c>
      <c r="E102" s="15" t="s">
        <v>799</v>
      </c>
      <c r="F102" s="15"/>
      <c r="G102" s="15"/>
      <c r="H102" s="15" t="s">
        <v>799</v>
      </c>
      <c r="I102" s="15"/>
      <c r="J102" s="15"/>
      <c r="K102" s="15"/>
      <c r="L102" s="15"/>
    </row>
    <row r="103" spans="1:44" x14ac:dyDescent="0.15">
      <c r="A103" s="30" t="s">
        <v>1016</v>
      </c>
      <c r="B103" s="15" t="s">
        <v>799</v>
      </c>
      <c r="C103" s="15" t="s">
        <v>799</v>
      </c>
      <c r="D103" s="15" t="s">
        <v>799</v>
      </c>
      <c r="E103" s="15" t="s">
        <v>799</v>
      </c>
      <c r="F103" s="15" t="s">
        <v>799</v>
      </c>
      <c r="G103" s="15" t="s">
        <v>799</v>
      </c>
      <c r="H103" s="15" t="s">
        <v>799</v>
      </c>
      <c r="I103" s="15" t="s">
        <v>799</v>
      </c>
      <c r="J103" s="15" t="s">
        <v>799</v>
      </c>
      <c r="K103" s="15" t="s">
        <v>799</v>
      </c>
      <c r="L103" s="15"/>
    </row>
    <row r="114" spans="1:31" x14ac:dyDescent="0.15">
      <c r="A114" s="13" t="s">
        <v>1063</v>
      </c>
      <c r="B114" s="14"/>
      <c r="E114" s="18"/>
    </row>
    <row r="115" spans="1:31" ht="13.5" customHeight="1" x14ac:dyDescent="0.15">
      <c r="A115" s="773" t="s">
        <v>1062</v>
      </c>
      <c r="B115" s="771" t="s">
        <v>796</v>
      </c>
      <c r="C115" s="772"/>
      <c r="D115" s="772"/>
      <c r="E115" s="772"/>
      <c r="F115" s="772"/>
      <c r="G115" s="772"/>
      <c r="H115" s="772"/>
      <c r="I115" s="772"/>
      <c r="J115" s="772"/>
      <c r="K115" s="772"/>
      <c r="L115" s="772"/>
      <c r="M115" s="772"/>
      <c r="N115" s="772"/>
      <c r="O115" s="772"/>
      <c r="P115" s="772"/>
      <c r="Q115" s="772"/>
      <c r="R115" s="772"/>
      <c r="S115" s="772"/>
      <c r="T115" s="772"/>
      <c r="U115" s="772"/>
      <c r="V115" s="772"/>
      <c r="W115" s="772"/>
      <c r="X115" s="772"/>
      <c r="Y115" s="772"/>
      <c r="Z115" s="772"/>
      <c r="AA115" s="772"/>
      <c r="AB115" s="772"/>
      <c r="AC115" s="772"/>
      <c r="AD115" s="772"/>
      <c r="AE115" s="772"/>
    </row>
    <row r="116" spans="1:31" x14ac:dyDescent="0.15">
      <c r="A116" s="774"/>
      <c r="B116" s="19" t="str">
        <f>$A13</f>
        <v>小学校</v>
      </c>
      <c r="C116" s="19" t="str">
        <f>$A14</f>
        <v>中国語</v>
      </c>
      <c r="D116" s="136" t="str">
        <f>$A$15</f>
        <v>中社会</v>
      </c>
      <c r="E116" s="136" t="str">
        <f>$A$16</f>
        <v>中数学</v>
      </c>
      <c r="F116" s="136" t="str">
        <f>$A$17</f>
        <v>中理科</v>
      </c>
      <c r="G116" s="136" t="str">
        <f>$A$18</f>
        <v>中音楽</v>
      </c>
      <c r="H116" s="136" t="str">
        <f>$A$19</f>
        <v>中美術</v>
      </c>
      <c r="I116" s="136" t="str">
        <f>$A$20</f>
        <v>中保体</v>
      </c>
      <c r="J116" s="136" t="str">
        <f>$A$21</f>
        <v>中技術</v>
      </c>
      <c r="K116" s="136" t="str">
        <f>$A$22</f>
        <v>中家庭</v>
      </c>
      <c r="L116" s="136" t="str">
        <f>$A$23</f>
        <v>中英語</v>
      </c>
      <c r="M116" s="136" t="str">
        <f>$A$24</f>
        <v>高国語</v>
      </c>
      <c r="N116" s="136" t="str">
        <f>$A$25</f>
        <v>高地公</v>
      </c>
      <c r="O116" s="136" t="str">
        <f>$A$26</f>
        <v>高数学</v>
      </c>
      <c r="P116" s="136" t="str">
        <f>$A$27</f>
        <v>高理科</v>
      </c>
      <c r="Q116" s="136" t="str">
        <f>$A$28</f>
        <v>高保体</v>
      </c>
      <c r="R116" s="136" t="str">
        <f>$A$29</f>
        <v>高音楽</v>
      </c>
      <c r="S116" s="136" t="str">
        <f>$A$30</f>
        <v>高美術</v>
      </c>
      <c r="T116" s="136" t="str">
        <f>$A$31</f>
        <v>高書道</v>
      </c>
      <c r="U116" s="136" t="str">
        <f>$A$32</f>
        <v>高英語</v>
      </c>
      <c r="V116" s="136" t="str">
        <f>$A$33</f>
        <v>高家庭</v>
      </c>
      <c r="W116" s="136" t="str">
        <f>$A$34</f>
        <v>高情報</v>
      </c>
      <c r="X116" s="136" t="str">
        <f>$A$35</f>
        <v>高農業</v>
      </c>
      <c r="Y116" s="136" t="str">
        <f>$A$36</f>
        <v>高工業</v>
      </c>
      <c r="Z116" s="19" t="str">
        <f>$A$37</f>
        <v>高商業</v>
      </c>
      <c r="AA116" s="19" t="str">
        <f>$A$38</f>
        <v>高福祉</v>
      </c>
      <c r="AB116" s="19" t="str">
        <f>$A$39</f>
        <v>高水産</v>
      </c>
      <c r="AC116" s="19" t="str">
        <f>$A$40</f>
        <v>特支校</v>
      </c>
      <c r="AD116" s="19" t="str">
        <f>$A$41</f>
        <v>養教諭</v>
      </c>
      <c r="AE116" s="19" t="str">
        <f>$A$42</f>
        <v>栄教諭</v>
      </c>
    </row>
    <row r="117" spans="1:31" x14ac:dyDescent="0.15">
      <c r="A117" s="158" t="s">
        <v>974</v>
      </c>
      <c r="B117" s="15" t="s">
        <v>799</v>
      </c>
      <c r="C117" s="15" t="s">
        <v>799</v>
      </c>
      <c r="D117" s="15" t="s">
        <v>799</v>
      </c>
      <c r="E117" s="15" t="s">
        <v>799</v>
      </c>
      <c r="F117" s="15" t="s">
        <v>799</v>
      </c>
      <c r="G117" s="15" t="s">
        <v>799</v>
      </c>
      <c r="H117" s="15" t="s">
        <v>799</v>
      </c>
      <c r="I117" s="15" t="s">
        <v>799</v>
      </c>
      <c r="J117" s="15" t="s">
        <v>799</v>
      </c>
      <c r="K117" s="15" t="s">
        <v>799</v>
      </c>
      <c r="L117" s="15" t="s">
        <v>799</v>
      </c>
      <c r="M117" s="15" t="s">
        <v>799</v>
      </c>
      <c r="N117" s="15" t="s">
        <v>799</v>
      </c>
      <c r="O117" s="15" t="s">
        <v>799</v>
      </c>
      <c r="P117" s="15" t="s">
        <v>799</v>
      </c>
      <c r="Q117" s="15" t="s">
        <v>799</v>
      </c>
      <c r="R117" s="15" t="s">
        <v>799</v>
      </c>
      <c r="S117" s="15" t="s">
        <v>799</v>
      </c>
      <c r="T117" s="15" t="s">
        <v>799</v>
      </c>
      <c r="U117" s="15" t="s">
        <v>799</v>
      </c>
      <c r="V117" s="15" t="s">
        <v>799</v>
      </c>
      <c r="W117" s="15" t="s">
        <v>799</v>
      </c>
      <c r="X117" s="15" t="s">
        <v>799</v>
      </c>
      <c r="Y117" s="15" t="s">
        <v>799</v>
      </c>
      <c r="Z117" s="15" t="s">
        <v>799</v>
      </c>
      <c r="AA117" s="15" t="s">
        <v>799</v>
      </c>
      <c r="AB117" s="15" t="s">
        <v>799</v>
      </c>
      <c r="AC117" s="15" t="s">
        <v>799</v>
      </c>
      <c r="AD117" s="15" t="s">
        <v>799</v>
      </c>
      <c r="AE117" s="15" t="s">
        <v>799</v>
      </c>
    </row>
    <row r="118" spans="1:31" x14ac:dyDescent="0.15">
      <c r="A118" s="158" t="s">
        <v>1052</v>
      </c>
      <c r="B118" s="15" t="s">
        <v>799</v>
      </c>
      <c r="C118" s="15" t="s">
        <v>799</v>
      </c>
      <c r="D118" s="15" t="s">
        <v>799</v>
      </c>
      <c r="E118" s="15" t="s">
        <v>799</v>
      </c>
      <c r="F118" s="15" t="s">
        <v>799</v>
      </c>
      <c r="G118" s="15" t="s">
        <v>799</v>
      </c>
      <c r="H118" s="15" t="s">
        <v>799</v>
      </c>
      <c r="I118" s="15" t="s">
        <v>799</v>
      </c>
      <c r="J118" s="15" t="s">
        <v>799</v>
      </c>
      <c r="K118" s="15" t="s">
        <v>799</v>
      </c>
      <c r="L118" s="15" t="s">
        <v>799</v>
      </c>
      <c r="M118" s="15" t="s">
        <v>799</v>
      </c>
      <c r="N118" s="15" t="s">
        <v>799</v>
      </c>
      <c r="O118" s="15" t="s">
        <v>799</v>
      </c>
      <c r="P118" s="15" t="s">
        <v>799</v>
      </c>
      <c r="Q118" s="15" t="s">
        <v>799</v>
      </c>
      <c r="R118" s="15" t="s">
        <v>799</v>
      </c>
      <c r="S118" s="15" t="s">
        <v>799</v>
      </c>
      <c r="T118" s="15" t="s">
        <v>799</v>
      </c>
      <c r="U118" s="15" t="s">
        <v>799</v>
      </c>
      <c r="V118" s="15" t="s">
        <v>799</v>
      </c>
      <c r="W118" s="15" t="s">
        <v>799</v>
      </c>
      <c r="X118" s="15" t="s">
        <v>799</v>
      </c>
      <c r="Y118" s="15" t="s">
        <v>799</v>
      </c>
      <c r="Z118" s="15" t="s">
        <v>799</v>
      </c>
      <c r="AA118" s="15" t="s">
        <v>799</v>
      </c>
      <c r="AB118" s="15" t="s">
        <v>799</v>
      </c>
      <c r="AC118" s="15" t="s">
        <v>799</v>
      </c>
      <c r="AD118" s="15" t="s">
        <v>799</v>
      </c>
      <c r="AE118" s="15" t="s">
        <v>799</v>
      </c>
    </row>
    <row r="119" spans="1:31" x14ac:dyDescent="0.15">
      <c r="A119" s="158" t="s">
        <v>1053</v>
      </c>
      <c r="B119" s="15" t="s">
        <v>799</v>
      </c>
      <c r="C119" s="15" t="s">
        <v>799</v>
      </c>
      <c r="D119" s="15" t="s">
        <v>799</v>
      </c>
      <c r="E119" s="15" t="s">
        <v>799</v>
      </c>
      <c r="F119" s="15" t="s">
        <v>799</v>
      </c>
      <c r="G119" s="15" t="s">
        <v>799</v>
      </c>
      <c r="H119" s="15" t="s">
        <v>799</v>
      </c>
      <c r="I119" s="15" t="s">
        <v>799</v>
      </c>
      <c r="J119" s="15" t="s">
        <v>799</v>
      </c>
      <c r="K119" s="15" t="s">
        <v>799</v>
      </c>
      <c r="L119" s="15" t="s">
        <v>799</v>
      </c>
      <c r="M119" s="15" t="s">
        <v>799</v>
      </c>
      <c r="N119" s="15" t="s">
        <v>799</v>
      </c>
      <c r="O119" s="15" t="s">
        <v>799</v>
      </c>
      <c r="P119" s="15" t="s">
        <v>799</v>
      </c>
      <c r="Q119" s="15" t="s">
        <v>799</v>
      </c>
      <c r="R119" s="15" t="s">
        <v>799</v>
      </c>
      <c r="S119" s="15" t="s">
        <v>799</v>
      </c>
      <c r="T119" s="15" t="s">
        <v>799</v>
      </c>
      <c r="U119" s="15" t="s">
        <v>799</v>
      </c>
      <c r="V119" s="15" t="s">
        <v>799</v>
      </c>
      <c r="W119" s="15" t="s">
        <v>799</v>
      </c>
      <c r="X119" s="15" t="s">
        <v>799</v>
      </c>
      <c r="Y119" s="15" t="s">
        <v>799</v>
      </c>
      <c r="Z119" s="15" t="s">
        <v>799</v>
      </c>
      <c r="AA119" s="15" t="s">
        <v>799</v>
      </c>
      <c r="AB119" s="15" t="s">
        <v>799</v>
      </c>
      <c r="AC119" s="15" t="s">
        <v>799</v>
      </c>
      <c r="AD119" s="15" t="s">
        <v>799</v>
      </c>
      <c r="AE119" s="15" t="s">
        <v>799</v>
      </c>
    </row>
    <row r="120" spans="1:31" x14ac:dyDescent="0.15">
      <c r="A120" s="158" t="s">
        <v>3</v>
      </c>
      <c r="B120" s="15" t="s">
        <v>799</v>
      </c>
      <c r="C120" s="15" t="s">
        <v>799</v>
      </c>
      <c r="D120" s="15" t="s">
        <v>799</v>
      </c>
      <c r="E120" s="15" t="s">
        <v>799</v>
      </c>
      <c r="F120" s="15" t="s">
        <v>799</v>
      </c>
      <c r="G120" s="15" t="s">
        <v>799</v>
      </c>
      <c r="H120" s="15" t="s">
        <v>799</v>
      </c>
      <c r="I120" s="15" t="s">
        <v>799</v>
      </c>
      <c r="J120" s="15" t="s">
        <v>799</v>
      </c>
      <c r="K120" s="15" t="s">
        <v>799</v>
      </c>
      <c r="L120" s="15" t="s">
        <v>799</v>
      </c>
      <c r="M120" s="15" t="s">
        <v>799</v>
      </c>
      <c r="N120" s="15" t="s">
        <v>799</v>
      </c>
      <c r="O120" s="15" t="s">
        <v>799</v>
      </c>
      <c r="P120" s="15" t="s">
        <v>799</v>
      </c>
      <c r="Q120" s="15" t="s">
        <v>799</v>
      </c>
      <c r="R120" s="15" t="s">
        <v>799</v>
      </c>
      <c r="S120" s="15" t="s">
        <v>799</v>
      </c>
      <c r="T120" s="15" t="s">
        <v>799</v>
      </c>
      <c r="U120" s="15" t="s">
        <v>799</v>
      </c>
      <c r="V120" s="15" t="s">
        <v>799</v>
      </c>
      <c r="W120" s="15" t="s">
        <v>799</v>
      </c>
      <c r="X120" s="15" t="s">
        <v>799</v>
      </c>
      <c r="Y120" s="15" t="s">
        <v>799</v>
      </c>
      <c r="Z120" s="15" t="s">
        <v>799</v>
      </c>
      <c r="AA120" s="15" t="s">
        <v>799</v>
      </c>
      <c r="AB120" s="15" t="s">
        <v>799</v>
      </c>
      <c r="AC120" s="15" t="s">
        <v>799</v>
      </c>
      <c r="AD120" s="15" t="s">
        <v>799</v>
      </c>
      <c r="AE120" s="15" t="s">
        <v>799</v>
      </c>
    </row>
    <row r="121" spans="1:31" x14ac:dyDescent="0.15">
      <c r="A121" s="158" t="s">
        <v>1024</v>
      </c>
      <c r="B121" s="15" t="s">
        <v>799</v>
      </c>
      <c r="C121" s="15" t="s">
        <v>799</v>
      </c>
      <c r="D121" s="15" t="s">
        <v>799</v>
      </c>
      <c r="E121" s="15" t="s">
        <v>799</v>
      </c>
      <c r="F121" s="15" t="s">
        <v>799</v>
      </c>
      <c r="G121" s="15" t="s">
        <v>799</v>
      </c>
      <c r="H121" s="15" t="s">
        <v>799</v>
      </c>
      <c r="I121" s="15" t="s">
        <v>799</v>
      </c>
      <c r="J121" s="15" t="s">
        <v>799</v>
      </c>
      <c r="K121" s="15" t="s">
        <v>799</v>
      </c>
      <c r="L121" s="15" t="s">
        <v>799</v>
      </c>
      <c r="M121" s="15" t="s">
        <v>799</v>
      </c>
      <c r="N121" s="15" t="s">
        <v>799</v>
      </c>
      <c r="O121" s="15" t="s">
        <v>799</v>
      </c>
      <c r="P121" s="15" t="s">
        <v>799</v>
      </c>
      <c r="Q121" s="15" t="s">
        <v>799</v>
      </c>
      <c r="R121" s="15" t="s">
        <v>799</v>
      </c>
      <c r="S121" s="15" t="s">
        <v>799</v>
      </c>
      <c r="T121" s="15" t="s">
        <v>799</v>
      </c>
      <c r="U121" s="15" t="s">
        <v>799</v>
      </c>
      <c r="V121" s="15" t="s">
        <v>799</v>
      </c>
      <c r="W121" s="15" t="s">
        <v>799</v>
      </c>
      <c r="X121" s="15" t="s">
        <v>799</v>
      </c>
      <c r="Y121" s="15" t="s">
        <v>799</v>
      </c>
      <c r="Z121" s="15" t="s">
        <v>799</v>
      </c>
      <c r="AA121" s="15" t="s">
        <v>799</v>
      </c>
      <c r="AB121" s="15" t="s">
        <v>799</v>
      </c>
      <c r="AC121" s="15" t="s">
        <v>799</v>
      </c>
      <c r="AD121" s="15" t="s">
        <v>799</v>
      </c>
      <c r="AE121" s="15" t="s">
        <v>799</v>
      </c>
    </row>
    <row r="122" spans="1:31" x14ac:dyDescent="0.15">
      <c r="A122" s="158" t="s">
        <v>55</v>
      </c>
      <c r="B122" s="15"/>
      <c r="C122" s="15"/>
      <c r="D122" s="15"/>
      <c r="E122" s="15"/>
      <c r="F122" s="15"/>
      <c r="G122" s="15"/>
      <c r="H122" s="15"/>
      <c r="I122" s="15"/>
      <c r="J122" s="15"/>
      <c r="K122" s="15"/>
      <c r="L122" s="15" t="s">
        <v>799</v>
      </c>
      <c r="M122" s="15"/>
      <c r="N122" s="15"/>
      <c r="O122" s="15"/>
      <c r="P122" s="15"/>
      <c r="Q122" s="15"/>
      <c r="R122" s="15"/>
      <c r="S122" s="15"/>
      <c r="T122" s="15"/>
      <c r="U122" s="15" t="s">
        <v>799</v>
      </c>
      <c r="V122" s="15"/>
      <c r="W122" s="15"/>
      <c r="X122" s="15"/>
      <c r="Y122" s="15"/>
      <c r="Z122" s="15"/>
      <c r="AA122" s="15"/>
      <c r="AB122" s="15"/>
      <c r="AC122" s="15"/>
      <c r="AD122" s="15"/>
      <c r="AE122" s="15"/>
    </row>
    <row r="123" spans="1:31" x14ac:dyDescent="0.15">
      <c r="A123" s="158" t="s">
        <v>1054</v>
      </c>
      <c r="B123" s="15"/>
      <c r="C123" s="15"/>
      <c r="D123" s="15"/>
      <c r="E123" s="15"/>
      <c r="F123" s="15"/>
      <c r="G123" s="15"/>
      <c r="H123" s="15"/>
      <c r="I123" s="15"/>
      <c r="J123" s="15"/>
      <c r="K123" s="15"/>
      <c r="L123" s="15"/>
      <c r="M123" s="15"/>
      <c r="N123" s="15"/>
      <c r="O123" s="15"/>
      <c r="P123" s="15"/>
      <c r="Q123" s="15"/>
      <c r="R123" s="15"/>
      <c r="S123" s="15"/>
      <c r="T123" s="15"/>
      <c r="U123" s="15"/>
      <c r="V123" s="15"/>
      <c r="W123" s="15" t="s">
        <v>799</v>
      </c>
      <c r="X123" s="15"/>
      <c r="Y123" s="15"/>
      <c r="Z123" s="15"/>
      <c r="AA123" s="15"/>
      <c r="AB123" s="15"/>
      <c r="AC123" s="15"/>
      <c r="AD123" s="15"/>
      <c r="AE123" s="15"/>
    </row>
    <row r="124" spans="1:31" x14ac:dyDescent="0.15">
      <c r="A124" s="158" t="s">
        <v>1055</v>
      </c>
      <c r="B124" s="15" t="s">
        <v>799</v>
      </c>
      <c r="C124" s="15" t="s">
        <v>799</v>
      </c>
      <c r="D124" s="15" t="s">
        <v>799</v>
      </c>
      <c r="E124" s="15" t="s">
        <v>799</v>
      </c>
      <c r="F124" s="15" t="s">
        <v>799</v>
      </c>
      <c r="G124" s="15" t="s">
        <v>799</v>
      </c>
      <c r="H124" s="15" t="s">
        <v>799</v>
      </c>
      <c r="I124" s="15" t="s">
        <v>799</v>
      </c>
      <c r="J124" s="15" t="s">
        <v>799</v>
      </c>
      <c r="K124" s="15" t="s">
        <v>799</v>
      </c>
      <c r="L124" s="15" t="s">
        <v>799</v>
      </c>
      <c r="M124" s="15" t="s">
        <v>799</v>
      </c>
      <c r="N124" s="15" t="s">
        <v>799</v>
      </c>
      <c r="O124" s="15" t="s">
        <v>799</v>
      </c>
      <c r="P124" s="15" t="s">
        <v>799</v>
      </c>
      <c r="Q124" s="15" t="s">
        <v>799</v>
      </c>
      <c r="R124" s="15" t="s">
        <v>799</v>
      </c>
      <c r="S124" s="15" t="s">
        <v>799</v>
      </c>
      <c r="T124" s="15" t="s">
        <v>799</v>
      </c>
      <c r="U124" s="15" t="s">
        <v>799</v>
      </c>
      <c r="V124" s="15" t="s">
        <v>799</v>
      </c>
      <c r="W124" s="15" t="s">
        <v>799</v>
      </c>
      <c r="X124" s="15" t="s">
        <v>799</v>
      </c>
      <c r="Y124" s="15" t="s">
        <v>799</v>
      </c>
      <c r="Z124" s="15" t="s">
        <v>799</v>
      </c>
      <c r="AA124" s="15" t="s">
        <v>799</v>
      </c>
      <c r="AB124" s="15" t="s">
        <v>799</v>
      </c>
      <c r="AC124" s="15" t="s">
        <v>799</v>
      </c>
      <c r="AD124" s="15" t="s">
        <v>799</v>
      </c>
      <c r="AE124" s="15" t="s">
        <v>799</v>
      </c>
    </row>
    <row r="125" spans="1:31" x14ac:dyDescent="0.15">
      <c r="A125" s="158" t="s">
        <v>1056</v>
      </c>
      <c r="B125" s="15" t="s">
        <v>799</v>
      </c>
      <c r="C125" s="15" t="s">
        <v>799</v>
      </c>
      <c r="D125" s="15" t="s">
        <v>799</v>
      </c>
      <c r="E125" s="15" t="s">
        <v>799</v>
      </c>
      <c r="F125" s="15" t="s">
        <v>799</v>
      </c>
      <c r="G125" s="15" t="s">
        <v>799</v>
      </c>
      <c r="H125" s="15" t="s">
        <v>799</v>
      </c>
      <c r="I125" s="15" t="s">
        <v>799</v>
      </c>
      <c r="J125" s="15" t="s">
        <v>799</v>
      </c>
      <c r="K125" s="15" t="s">
        <v>799</v>
      </c>
      <c r="L125" s="15" t="s">
        <v>799</v>
      </c>
      <c r="M125" s="15" t="s">
        <v>799</v>
      </c>
      <c r="N125" s="15" t="s">
        <v>799</v>
      </c>
      <c r="O125" s="15" t="s">
        <v>799</v>
      </c>
      <c r="P125" s="15" t="s">
        <v>799</v>
      </c>
      <c r="Q125" s="15" t="s">
        <v>799</v>
      </c>
      <c r="R125" s="15" t="s">
        <v>799</v>
      </c>
      <c r="S125" s="15" t="s">
        <v>799</v>
      </c>
      <c r="T125" s="15" t="s">
        <v>799</v>
      </c>
      <c r="U125" s="15" t="s">
        <v>799</v>
      </c>
      <c r="V125" s="15" t="s">
        <v>799</v>
      </c>
      <c r="W125" s="15" t="s">
        <v>799</v>
      </c>
      <c r="X125" s="15" t="s">
        <v>799</v>
      </c>
      <c r="Y125" s="15" t="s">
        <v>799</v>
      </c>
      <c r="Z125" s="15" t="s">
        <v>799</v>
      </c>
      <c r="AA125" s="15" t="s">
        <v>799</v>
      </c>
      <c r="AB125" s="15" t="s">
        <v>799</v>
      </c>
      <c r="AC125" s="15" t="s">
        <v>799</v>
      </c>
      <c r="AD125" s="15" t="s">
        <v>799</v>
      </c>
      <c r="AE125" s="15" t="s">
        <v>799</v>
      </c>
    </row>
    <row r="126" spans="1:31" x14ac:dyDescent="0.15">
      <c r="A126" s="158" t="s">
        <v>1057</v>
      </c>
      <c r="B126" s="15" t="s">
        <v>799</v>
      </c>
      <c r="C126" s="15" t="s">
        <v>799</v>
      </c>
      <c r="D126" s="15" t="s">
        <v>799</v>
      </c>
      <c r="E126" s="15" t="s">
        <v>799</v>
      </c>
      <c r="F126" s="15" t="s">
        <v>799</v>
      </c>
      <c r="G126" s="15" t="s">
        <v>799</v>
      </c>
      <c r="H126" s="15" t="s">
        <v>799</v>
      </c>
      <c r="I126" s="15" t="s">
        <v>799</v>
      </c>
      <c r="J126" s="15" t="s">
        <v>799</v>
      </c>
      <c r="K126" s="15" t="s">
        <v>799</v>
      </c>
      <c r="L126" s="15" t="s">
        <v>799</v>
      </c>
      <c r="M126" s="15" t="s">
        <v>799</v>
      </c>
      <c r="N126" s="15" t="s">
        <v>799</v>
      </c>
      <c r="O126" s="15" t="s">
        <v>799</v>
      </c>
      <c r="P126" s="15" t="s">
        <v>799</v>
      </c>
      <c r="Q126" s="15" t="s">
        <v>799</v>
      </c>
      <c r="R126" s="15" t="s">
        <v>799</v>
      </c>
      <c r="S126" s="15" t="s">
        <v>799</v>
      </c>
      <c r="T126" s="15" t="s">
        <v>799</v>
      </c>
      <c r="U126" s="15" t="s">
        <v>799</v>
      </c>
      <c r="V126" s="15" t="s">
        <v>799</v>
      </c>
      <c r="W126" s="15" t="s">
        <v>799</v>
      </c>
      <c r="X126" s="15" t="s">
        <v>799</v>
      </c>
      <c r="Y126" s="15" t="s">
        <v>799</v>
      </c>
      <c r="Z126" s="15" t="s">
        <v>799</v>
      </c>
      <c r="AA126" s="15" t="s">
        <v>799</v>
      </c>
      <c r="AB126" s="15" t="s">
        <v>799</v>
      </c>
      <c r="AC126" s="15" t="s">
        <v>799</v>
      </c>
      <c r="AD126" s="15" t="s">
        <v>799</v>
      </c>
      <c r="AE126" s="15" t="s">
        <v>799</v>
      </c>
    </row>
    <row r="127" spans="1:31" x14ac:dyDescent="0.15">
      <c r="A127" s="158" t="s">
        <v>1058</v>
      </c>
      <c r="B127" s="15" t="s">
        <v>799</v>
      </c>
      <c r="C127" s="15" t="s">
        <v>799</v>
      </c>
      <c r="D127" s="15" t="s">
        <v>799</v>
      </c>
      <c r="E127" s="15" t="s">
        <v>799</v>
      </c>
      <c r="F127" s="15" t="s">
        <v>799</v>
      </c>
      <c r="G127" s="15" t="s">
        <v>799</v>
      </c>
      <c r="H127" s="15" t="s">
        <v>799</v>
      </c>
      <c r="I127" s="15" t="s">
        <v>799</v>
      </c>
      <c r="J127" s="15" t="s">
        <v>799</v>
      </c>
      <c r="K127" s="15" t="s">
        <v>799</v>
      </c>
      <c r="L127" s="15" t="s">
        <v>799</v>
      </c>
      <c r="M127" s="15" t="s">
        <v>799</v>
      </c>
      <c r="N127" s="15" t="s">
        <v>799</v>
      </c>
      <c r="O127" s="15" t="s">
        <v>799</v>
      </c>
      <c r="P127" s="15" t="s">
        <v>799</v>
      </c>
      <c r="Q127" s="15" t="s">
        <v>799</v>
      </c>
      <c r="R127" s="15" t="s">
        <v>799</v>
      </c>
      <c r="S127" s="15" t="s">
        <v>799</v>
      </c>
      <c r="T127" s="15" t="s">
        <v>799</v>
      </c>
      <c r="U127" s="15" t="s">
        <v>799</v>
      </c>
      <c r="V127" s="15" t="s">
        <v>799</v>
      </c>
      <c r="W127" s="15" t="s">
        <v>799</v>
      </c>
      <c r="X127" s="15" t="s">
        <v>799</v>
      </c>
      <c r="Y127" s="15" t="s">
        <v>799</v>
      </c>
      <c r="Z127" s="15" t="s">
        <v>799</v>
      </c>
      <c r="AA127" s="15" t="s">
        <v>799</v>
      </c>
      <c r="AB127" s="15" t="s">
        <v>799</v>
      </c>
      <c r="AC127" s="15" t="s">
        <v>799</v>
      </c>
      <c r="AD127" s="15" t="s">
        <v>799</v>
      </c>
      <c r="AE127" s="15" t="s">
        <v>799</v>
      </c>
    </row>
    <row r="128" spans="1:31" x14ac:dyDescent="0.15">
      <c r="A128" s="158" t="s">
        <v>1025</v>
      </c>
      <c r="B128" s="15" t="s">
        <v>799</v>
      </c>
      <c r="C128" s="15" t="s">
        <v>799</v>
      </c>
      <c r="D128" s="15" t="s">
        <v>799</v>
      </c>
      <c r="E128" s="15" t="s">
        <v>799</v>
      </c>
      <c r="F128" s="15" t="s">
        <v>799</v>
      </c>
      <c r="G128" s="15" t="s">
        <v>799</v>
      </c>
      <c r="H128" s="15" t="s">
        <v>799</v>
      </c>
      <c r="I128" s="15" t="s">
        <v>799</v>
      </c>
      <c r="J128" s="15" t="s">
        <v>799</v>
      </c>
      <c r="K128" s="15" t="s">
        <v>799</v>
      </c>
      <c r="L128" s="15" t="s">
        <v>799</v>
      </c>
      <c r="M128" s="15" t="s">
        <v>799</v>
      </c>
      <c r="N128" s="15" t="s">
        <v>799</v>
      </c>
      <c r="O128" s="15" t="s">
        <v>799</v>
      </c>
      <c r="P128" s="15" t="s">
        <v>799</v>
      </c>
      <c r="Q128" s="15" t="s">
        <v>799</v>
      </c>
      <c r="R128" s="15" t="s">
        <v>799</v>
      </c>
      <c r="S128" s="15" t="s">
        <v>799</v>
      </c>
      <c r="T128" s="15" t="s">
        <v>799</v>
      </c>
      <c r="U128" s="15" t="s">
        <v>799</v>
      </c>
      <c r="V128" s="15" t="s">
        <v>799</v>
      </c>
      <c r="W128" s="15" t="s">
        <v>799</v>
      </c>
      <c r="X128" s="15" t="s">
        <v>799</v>
      </c>
      <c r="Y128" s="15" t="s">
        <v>799</v>
      </c>
      <c r="Z128" s="15" t="s">
        <v>799</v>
      </c>
      <c r="AA128" s="15" t="s">
        <v>799</v>
      </c>
      <c r="AB128" s="15" t="s">
        <v>799</v>
      </c>
      <c r="AC128" s="15" t="s">
        <v>799</v>
      </c>
      <c r="AD128" s="15" t="s">
        <v>799</v>
      </c>
      <c r="AE128" s="15" t="s">
        <v>799</v>
      </c>
    </row>
    <row r="129" spans="1:51" x14ac:dyDescent="0.15">
      <c r="A129" s="158" t="s">
        <v>1026</v>
      </c>
      <c r="B129" s="15" t="s">
        <v>799</v>
      </c>
      <c r="C129" s="15" t="s">
        <v>799</v>
      </c>
      <c r="D129" s="15" t="s">
        <v>799</v>
      </c>
      <c r="E129" s="15" t="s">
        <v>799</v>
      </c>
      <c r="F129" s="15" t="s">
        <v>799</v>
      </c>
      <c r="G129" s="15" t="s">
        <v>799</v>
      </c>
      <c r="H129" s="15" t="s">
        <v>799</v>
      </c>
      <c r="I129" s="15" t="s">
        <v>799</v>
      </c>
      <c r="J129" s="15" t="s">
        <v>799</v>
      </c>
      <c r="K129" s="15" t="s">
        <v>799</v>
      </c>
      <c r="L129" s="15" t="s">
        <v>799</v>
      </c>
      <c r="M129" s="15" t="s">
        <v>799</v>
      </c>
      <c r="N129" s="15" t="s">
        <v>799</v>
      </c>
      <c r="O129" s="15" t="s">
        <v>799</v>
      </c>
      <c r="P129" s="15" t="s">
        <v>799</v>
      </c>
      <c r="Q129" s="15" t="s">
        <v>799</v>
      </c>
      <c r="R129" s="15" t="s">
        <v>799</v>
      </c>
      <c r="S129" s="15" t="s">
        <v>799</v>
      </c>
      <c r="T129" s="15" t="s">
        <v>799</v>
      </c>
      <c r="U129" s="15" t="s">
        <v>799</v>
      </c>
      <c r="V129" s="15" t="s">
        <v>799</v>
      </c>
      <c r="W129" s="15" t="s">
        <v>799</v>
      </c>
      <c r="X129" s="15" t="s">
        <v>799</v>
      </c>
      <c r="Y129" s="15" t="s">
        <v>799</v>
      </c>
      <c r="Z129" s="15" t="s">
        <v>799</v>
      </c>
      <c r="AA129" s="15" t="s">
        <v>799</v>
      </c>
      <c r="AB129" s="15" t="s">
        <v>799</v>
      </c>
      <c r="AC129" s="15" t="s">
        <v>799</v>
      </c>
      <c r="AD129" s="15" t="s">
        <v>799</v>
      </c>
      <c r="AE129" s="15" t="s">
        <v>799</v>
      </c>
    </row>
    <row r="130" spans="1:51" x14ac:dyDescent="0.15">
      <c r="A130" s="158" t="s">
        <v>1027</v>
      </c>
      <c r="B130" s="15" t="s">
        <v>799</v>
      </c>
      <c r="C130" s="15" t="s">
        <v>799</v>
      </c>
      <c r="D130" s="15" t="s">
        <v>799</v>
      </c>
      <c r="E130" s="15" t="s">
        <v>799</v>
      </c>
      <c r="F130" s="15" t="s">
        <v>799</v>
      </c>
      <c r="G130" s="15" t="s">
        <v>799</v>
      </c>
      <c r="H130" s="15" t="s">
        <v>799</v>
      </c>
      <c r="I130" s="15" t="s">
        <v>799</v>
      </c>
      <c r="J130" s="15" t="s">
        <v>799</v>
      </c>
      <c r="K130" s="15" t="s">
        <v>799</v>
      </c>
      <c r="L130" s="15" t="s">
        <v>799</v>
      </c>
      <c r="M130" s="15" t="s">
        <v>799</v>
      </c>
      <c r="N130" s="15" t="s">
        <v>799</v>
      </c>
      <c r="O130" s="15" t="s">
        <v>799</v>
      </c>
      <c r="P130" s="15" t="s">
        <v>799</v>
      </c>
      <c r="Q130" s="15" t="s">
        <v>799</v>
      </c>
      <c r="R130" s="15" t="s">
        <v>799</v>
      </c>
      <c r="S130" s="15" t="s">
        <v>799</v>
      </c>
      <c r="T130" s="15" t="s">
        <v>799</v>
      </c>
      <c r="U130" s="15" t="s">
        <v>799</v>
      </c>
      <c r="V130" s="15" t="s">
        <v>799</v>
      </c>
      <c r="W130" s="15" t="s">
        <v>799</v>
      </c>
      <c r="X130" s="15" t="s">
        <v>799</v>
      </c>
      <c r="Y130" s="15" t="s">
        <v>799</v>
      </c>
      <c r="Z130" s="15" t="s">
        <v>799</v>
      </c>
      <c r="AA130" s="15" t="s">
        <v>799</v>
      </c>
      <c r="AB130" s="15" t="s">
        <v>799</v>
      </c>
      <c r="AC130" s="15" t="s">
        <v>799</v>
      </c>
      <c r="AD130" s="15" t="s">
        <v>799</v>
      </c>
      <c r="AE130" s="15" t="s">
        <v>799</v>
      </c>
    </row>
    <row r="136" spans="1:51" x14ac:dyDescent="0.15">
      <c r="A136" s="13" t="s">
        <v>1108</v>
      </c>
      <c r="B136" s="14"/>
      <c r="AT136" s="26" t="s">
        <v>109</v>
      </c>
      <c r="AU136" s="25"/>
      <c r="AX136" t="str">
        <f>志願書Ⅰ!VALUE_MENKYOERANAME4&amp;志願書Ⅰ!VALUE_MENKYOYEAR4&amp;志願書Ⅰ!$L180&amp;"年"&amp;志願書Ⅰ!VALUE_MENKYOMONTH4&amp;志願書Ⅰ!$N180&amp;"月01日"</f>
        <v>年月01日</v>
      </c>
      <c r="AY136" s="109" t="str">
        <f t="shared" ref="AY136:AY138" si="4">IF(ISERROR(DATEVALUE($AX136)),"",DATEVALUE($AX136))</f>
        <v/>
      </c>
    </row>
    <row r="137" spans="1:51" ht="13.5" customHeight="1" x14ac:dyDescent="0.15">
      <c r="A137" s="784" t="s">
        <v>1107</v>
      </c>
      <c r="B137" s="777" t="s">
        <v>0</v>
      </c>
      <c r="C137" s="778"/>
      <c r="D137" s="778"/>
      <c r="E137" s="778"/>
      <c r="F137" s="778"/>
      <c r="G137" s="778"/>
      <c r="H137" s="778"/>
      <c r="I137" s="778"/>
      <c r="J137" s="778"/>
      <c r="K137" s="778"/>
      <c r="L137" s="778"/>
      <c r="M137" s="778"/>
      <c r="N137" s="778"/>
      <c r="O137" s="778"/>
      <c r="P137" s="778"/>
      <c r="Q137" s="778"/>
      <c r="R137" s="778"/>
      <c r="S137" s="778"/>
      <c r="T137" s="778"/>
      <c r="U137" s="778"/>
      <c r="V137" s="778"/>
      <c r="AT137" s="1" t="s">
        <v>28</v>
      </c>
      <c r="AU137" s="86" t="b">
        <v>0</v>
      </c>
      <c r="AX137" t="str">
        <f>志願書Ⅰ!VALUE_MENKYOERANAME5&amp;志願書Ⅰ!VALUE_MENKYOYEAR5&amp;志願書Ⅰ!$L181&amp;"年"&amp;志願書Ⅰ!VALUE_MENKYOMONTH5&amp;志願書Ⅰ!$N181&amp;"月01日"</f>
        <v>年月01日</v>
      </c>
      <c r="AY137" s="109" t="str">
        <f t="shared" si="4"/>
        <v/>
      </c>
    </row>
    <row r="138" spans="1:51" x14ac:dyDescent="0.15">
      <c r="A138" s="788"/>
      <c r="B138" s="781" t="str">
        <f>B3</f>
        <v>一般選考</v>
      </c>
      <c r="C138" s="782"/>
      <c r="D138" s="783"/>
      <c r="E138" s="781" t="str">
        <f>C3</f>
        <v>障害者特別選考</v>
      </c>
      <c r="F138" s="782"/>
      <c r="G138" s="783"/>
      <c r="H138" s="789" t="str">
        <f>D3</f>
        <v>スペシャリスト特別選考</v>
      </c>
      <c r="I138" s="790"/>
      <c r="J138" s="791"/>
      <c r="K138" s="781" t="str">
        <f>E3</f>
        <v>セカンドキャリア特別選考</v>
      </c>
      <c r="L138" s="782"/>
      <c r="M138" s="783"/>
      <c r="N138" s="781" t="str">
        <f>F3</f>
        <v>社会人経験者特別選考</v>
      </c>
      <c r="O138" s="782"/>
      <c r="P138" s="783"/>
      <c r="Q138" s="781" t="str">
        <f>G3</f>
        <v>スポーツ・芸術
分野特別選考</v>
      </c>
      <c r="R138" s="782"/>
      <c r="S138" s="783"/>
      <c r="T138" s="781" t="str">
        <f>H3</f>
        <v>大学推薦特別選考</v>
      </c>
      <c r="U138" s="782"/>
      <c r="V138" s="783"/>
      <c r="W138" s="781" t="str">
        <f>I3</f>
        <v>京都府「教師力養成講座」
修了者に係る大学推薦
特別選考</v>
      </c>
      <c r="X138" s="782"/>
      <c r="Y138" s="783"/>
      <c r="AT138" s="1" t="s">
        <v>51</v>
      </c>
      <c r="AU138" s="86" t="b">
        <v>0</v>
      </c>
      <c r="AX138" t="str">
        <f>志願書Ⅰ!VALUE_MENKYOERANAME6&amp;志願書Ⅰ!VALUE_MENKYOYEAR6&amp;志願書Ⅰ!$L182&amp;"年"&amp;志願書Ⅰ!VALUE_MENKYOMONTH6&amp;志願書Ⅰ!$N182&amp;"月01日"</f>
        <v>年月01日</v>
      </c>
      <c r="AY138" s="109" t="str">
        <f t="shared" si="4"/>
        <v/>
      </c>
    </row>
    <row r="139" spans="1:51" x14ac:dyDescent="0.15">
      <c r="A139" s="785"/>
      <c r="B139" s="200" t="str">
        <f>$A4</f>
        <v>一般</v>
      </c>
      <c r="C139" s="21" t="str">
        <f>$A5</f>
        <v>北部</v>
      </c>
      <c r="D139" s="21" t="str">
        <f>$A6</f>
        <v>小中連携</v>
      </c>
      <c r="E139" s="200" t="str">
        <f>$A4</f>
        <v>一般</v>
      </c>
      <c r="F139" s="21" t="str">
        <f>$A5</f>
        <v>北部</v>
      </c>
      <c r="G139" s="21" t="str">
        <f>$A6</f>
        <v>小中連携</v>
      </c>
      <c r="H139" s="200" t="str">
        <f>$A4</f>
        <v>一般</v>
      </c>
      <c r="I139" s="21" t="str">
        <f>$A5</f>
        <v>北部</v>
      </c>
      <c r="J139" s="21" t="str">
        <f>$A6</f>
        <v>小中連携</v>
      </c>
      <c r="K139" s="200" t="str">
        <f>$A4</f>
        <v>一般</v>
      </c>
      <c r="L139" s="21" t="str">
        <f>$A5</f>
        <v>北部</v>
      </c>
      <c r="M139" s="21" t="str">
        <f>$A6</f>
        <v>小中連携</v>
      </c>
      <c r="N139" s="200" t="str">
        <f>$A4</f>
        <v>一般</v>
      </c>
      <c r="O139" s="21" t="str">
        <f>$A5</f>
        <v>北部</v>
      </c>
      <c r="P139" s="21" t="str">
        <f>$A6</f>
        <v>小中連携</v>
      </c>
      <c r="Q139" s="200" t="str">
        <f>$A4</f>
        <v>一般</v>
      </c>
      <c r="R139" s="21" t="str">
        <f>$A5</f>
        <v>北部</v>
      </c>
      <c r="S139" s="21" t="str">
        <f>$A6</f>
        <v>小中連携</v>
      </c>
      <c r="T139" s="200" t="str">
        <f>$A4</f>
        <v>一般</v>
      </c>
      <c r="U139" s="21" t="str">
        <f>$A5</f>
        <v>北部</v>
      </c>
      <c r="V139" s="21" t="str">
        <f>$A6</f>
        <v>小中連携</v>
      </c>
      <c r="W139" s="200" t="str">
        <f>$A4</f>
        <v>一般</v>
      </c>
      <c r="X139" s="21" t="str">
        <f>$A5</f>
        <v>北部</v>
      </c>
      <c r="Y139" s="21" t="str">
        <f>$A6</f>
        <v>小中連携</v>
      </c>
      <c r="AX139" t="str">
        <f>志願書Ⅰ!VALUE_MENKYOERANAME7&amp;志願書Ⅰ!VALUE_MENKYOYEAR7&amp;志願書Ⅰ!$L183&amp;"年"&amp;志願書Ⅰ!VALUE_MENKYOMONTH7&amp;志願書Ⅰ!$N183&amp;"月01日"</f>
        <v>年月01日</v>
      </c>
      <c r="AY139" t="str">
        <f>IF(ISERROR(DATEVALUE($AX139)),"",DATEVALUE($AX139))</f>
        <v/>
      </c>
    </row>
    <row r="140" spans="1:51" x14ac:dyDescent="0.15">
      <c r="A140" s="158" t="s">
        <v>974</v>
      </c>
      <c r="B140" s="15" t="s">
        <v>799</v>
      </c>
      <c r="C140" s="15" t="s">
        <v>799</v>
      </c>
      <c r="D140" s="15" t="s">
        <v>799</v>
      </c>
      <c r="E140" s="15" t="s">
        <v>799</v>
      </c>
      <c r="F140" s="15" t="s">
        <v>799</v>
      </c>
      <c r="G140" s="15" t="s">
        <v>799</v>
      </c>
      <c r="H140" s="15"/>
      <c r="I140" s="15"/>
      <c r="J140" s="15"/>
      <c r="K140" s="15"/>
      <c r="L140" s="15"/>
      <c r="M140" s="15"/>
      <c r="N140" s="15" t="s">
        <v>799</v>
      </c>
      <c r="O140" s="15"/>
      <c r="P140" s="15"/>
      <c r="Q140" s="15" t="s">
        <v>799</v>
      </c>
      <c r="R140" s="15"/>
      <c r="S140" s="15"/>
      <c r="T140" s="15" t="s">
        <v>799</v>
      </c>
      <c r="U140" s="15" t="s">
        <v>799</v>
      </c>
      <c r="V140" s="15" t="s">
        <v>799</v>
      </c>
      <c r="W140" s="15" t="s">
        <v>799</v>
      </c>
      <c r="X140" s="15" t="s">
        <v>799</v>
      </c>
      <c r="Y140" s="15" t="s">
        <v>799</v>
      </c>
    </row>
    <row r="141" spans="1:51" x14ac:dyDescent="0.15">
      <c r="A141" s="158" t="s">
        <v>1052</v>
      </c>
      <c r="B141" s="15" t="s">
        <v>799</v>
      </c>
      <c r="C141" s="15" t="s">
        <v>799</v>
      </c>
      <c r="D141" s="15" t="s">
        <v>799</v>
      </c>
      <c r="E141" s="15" t="s">
        <v>799</v>
      </c>
      <c r="F141" s="15" t="s">
        <v>799</v>
      </c>
      <c r="G141" s="15" t="s">
        <v>799</v>
      </c>
      <c r="H141" s="15"/>
      <c r="I141" s="15"/>
      <c r="J141" s="15"/>
      <c r="K141" s="15"/>
      <c r="L141" s="15"/>
      <c r="M141" s="15"/>
      <c r="N141" s="15" t="s">
        <v>799</v>
      </c>
      <c r="O141" s="15"/>
      <c r="P141" s="15"/>
      <c r="Q141" s="15" t="s">
        <v>799</v>
      </c>
      <c r="R141" s="15"/>
      <c r="S141" s="15"/>
      <c r="T141" s="15" t="s">
        <v>799</v>
      </c>
      <c r="U141" s="15" t="s">
        <v>799</v>
      </c>
      <c r="V141" s="15" t="s">
        <v>799</v>
      </c>
      <c r="W141" s="15" t="s">
        <v>799</v>
      </c>
      <c r="X141" s="15" t="s">
        <v>799</v>
      </c>
      <c r="Y141" s="15" t="s">
        <v>799</v>
      </c>
    </row>
    <row r="142" spans="1:51" x14ac:dyDescent="0.15">
      <c r="A142" s="158" t="s">
        <v>1053</v>
      </c>
      <c r="B142" s="15" t="s">
        <v>799</v>
      </c>
      <c r="C142" s="15" t="s">
        <v>799</v>
      </c>
      <c r="D142" s="15" t="s">
        <v>799</v>
      </c>
      <c r="E142" s="15" t="s">
        <v>799</v>
      </c>
      <c r="F142" s="15" t="s">
        <v>799</v>
      </c>
      <c r="G142" s="15" t="s">
        <v>799</v>
      </c>
      <c r="H142" s="15"/>
      <c r="I142" s="15"/>
      <c r="J142" s="15"/>
      <c r="K142" s="15"/>
      <c r="L142" s="15"/>
      <c r="M142" s="15"/>
      <c r="N142" s="15" t="s">
        <v>799</v>
      </c>
      <c r="O142" s="15"/>
      <c r="P142" s="15"/>
      <c r="Q142" s="15" t="s">
        <v>799</v>
      </c>
      <c r="R142" s="15"/>
      <c r="S142" s="15"/>
      <c r="T142" s="15" t="s">
        <v>799</v>
      </c>
      <c r="U142" s="15" t="s">
        <v>799</v>
      </c>
      <c r="V142" s="15" t="s">
        <v>799</v>
      </c>
      <c r="W142" s="15" t="s">
        <v>799</v>
      </c>
      <c r="X142" s="15" t="s">
        <v>799</v>
      </c>
      <c r="Y142" s="15" t="s">
        <v>799</v>
      </c>
    </row>
    <row r="143" spans="1:51" x14ac:dyDescent="0.15">
      <c r="A143" s="158" t="s">
        <v>3</v>
      </c>
      <c r="B143" s="15" t="s">
        <v>799</v>
      </c>
      <c r="C143" s="15" t="s">
        <v>799</v>
      </c>
      <c r="D143" s="15" t="s">
        <v>799</v>
      </c>
      <c r="E143" s="15" t="s">
        <v>799</v>
      </c>
      <c r="F143" s="15" t="s">
        <v>799</v>
      </c>
      <c r="G143" s="15" t="s">
        <v>799</v>
      </c>
      <c r="H143" s="15"/>
      <c r="I143" s="15"/>
      <c r="J143" s="15"/>
      <c r="K143" s="15"/>
      <c r="L143" s="15"/>
      <c r="M143" s="15"/>
      <c r="N143" s="15" t="s">
        <v>799</v>
      </c>
      <c r="O143" s="15"/>
      <c r="P143" s="15"/>
      <c r="Q143" s="15" t="s">
        <v>799</v>
      </c>
      <c r="R143" s="15"/>
      <c r="S143" s="15"/>
      <c r="T143" s="15" t="s">
        <v>799</v>
      </c>
      <c r="U143" s="15" t="s">
        <v>799</v>
      </c>
      <c r="V143" s="15" t="s">
        <v>799</v>
      </c>
      <c r="W143" s="15" t="s">
        <v>799</v>
      </c>
      <c r="X143" s="15" t="s">
        <v>799</v>
      </c>
      <c r="Y143" s="15" t="s">
        <v>799</v>
      </c>
    </row>
    <row r="144" spans="1:51" x14ac:dyDescent="0.15">
      <c r="A144" s="158" t="s">
        <v>1024</v>
      </c>
      <c r="B144" s="15" t="s">
        <v>799</v>
      </c>
      <c r="C144" s="15" t="s">
        <v>799</v>
      </c>
      <c r="D144" s="15" t="s">
        <v>799</v>
      </c>
      <c r="E144" s="15" t="s">
        <v>799</v>
      </c>
      <c r="F144" s="15" t="s">
        <v>799</v>
      </c>
      <c r="G144" s="15" t="s">
        <v>799</v>
      </c>
      <c r="H144" s="15"/>
      <c r="I144" s="15"/>
      <c r="J144" s="15"/>
      <c r="K144" s="15"/>
      <c r="L144" s="15"/>
      <c r="M144" s="15"/>
      <c r="N144" s="15" t="s">
        <v>799</v>
      </c>
      <c r="O144" s="15"/>
      <c r="P144" s="15"/>
      <c r="Q144" s="15" t="s">
        <v>799</v>
      </c>
      <c r="R144" s="15"/>
      <c r="S144" s="15"/>
      <c r="T144" s="15" t="s">
        <v>799</v>
      </c>
      <c r="U144" s="15" t="s">
        <v>799</v>
      </c>
      <c r="V144" s="15" t="s">
        <v>799</v>
      </c>
      <c r="W144" s="15" t="s">
        <v>799</v>
      </c>
      <c r="X144" s="15" t="s">
        <v>799</v>
      </c>
      <c r="Y144" s="15" t="s">
        <v>799</v>
      </c>
    </row>
    <row r="145" spans="1:25" x14ac:dyDescent="0.15">
      <c r="A145" s="158" t="s">
        <v>55</v>
      </c>
      <c r="B145" s="15" t="s">
        <v>799</v>
      </c>
      <c r="C145" s="15" t="s">
        <v>799</v>
      </c>
      <c r="D145" s="15" t="s">
        <v>799</v>
      </c>
      <c r="E145" s="15" t="s">
        <v>799</v>
      </c>
      <c r="F145" s="15" t="s">
        <v>799</v>
      </c>
      <c r="G145" s="15" t="s">
        <v>799</v>
      </c>
      <c r="H145" s="15"/>
      <c r="I145" s="15"/>
      <c r="J145" s="15"/>
      <c r="K145" s="15"/>
      <c r="L145" s="15"/>
      <c r="M145" s="15"/>
      <c r="N145" s="15" t="s">
        <v>799</v>
      </c>
      <c r="O145" s="15"/>
      <c r="P145" s="15"/>
      <c r="Q145" s="15" t="s">
        <v>799</v>
      </c>
      <c r="R145" s="15"/>
      <c r="S145" s="15"/>
      <c r="T145" s="15" t="s">
        <v>799</v>
      </c>
      <c r="U145" s="15" t="s">
        <v>799</v>
      </c>
      <c r="V145" s="15" t="s">
        <v>799</v>
      </c>
      <c r="W145" s="15" t="s">
        <v>799</v>
      </c>
      <c r="X145" s="15" t="s">
        <v>799</v>
      </c>
      <c r="Y145" s="15" t="s">
        <v>799</v>
      </c>
    </row>
    <row r="146" spans="1:25" x14ac:dyDescent="0.15">
      <c r="A146" s="158" t="s">
        <v>1054</v>
      </c>
      <c r="B146" s="15" t="s">
        <v>799</v>
      </c>
      <c r="C146" s="15" t="s">
        <v>799</v>
      </c>
      <c r="D146" s="15" t="s">
        <v>799</v>
      </c>
      <c r="E146" s="15" t="s">
        <v>799</v>
      </c>
      <c r="F146" s="15" t="s">
        <v>799</v>
      </c>
      <c r="G146" s="15" t="s">
        <v>799</v>
      </c>
      <c r="H146" s="15"/>
      <c r="I146" s="15"/>
      <c r="J146" s="15"/>
      <c r="K146" s="15"/>
      <c r="L146" s="15"/>
      <c r="M146" s="15"/>
      <c r="N146" s="15" t="s">
        <v>799</v>
      </c>
      <c r="O146" s="15"/>
      <c r="P146" s="15"/>
      <c r="Q146" s="15" t="s">
        <v>799</v>
      </c>
      <c r="R146" s="15"/>
      <c r="S146" s="15"/>
      <c r="T146" s="15" t="s">
        <v>799</v>
      </c>
      <c r="U146" s="15" t="s">
        <v>799</v>
      </c>
      <c r="V146" s="15" t="s">
        <v>799</v>
      </c>
      <c r="W146" s="15" t="s">
        <v>799</v>
      </c>
      <c r="X146" s="15" t="s">
        <v>799</v>
      </c>
      <c r="Y146" s="15" t="s">
        <v>799</v>
      </c>
    </row>
    <row r="147" spans="1:25" x14ac:dyDescent="0.15">
      <c r="A147" s="158" t="s">
        <v>1055</v>
      </c>
      <c r="B147" s="15" t="s">
        <v>799</v>
      </c>
      <c r="C147" s="15" t="s">
        <v>799</v>
      </c>
      <c r="D147" s="15" t="s">
        <v>799</v>
      </c>
      <c r="E147" s="15" t="s">
        <v>799</v>
      </c>
      <c r="F147" s="15" t="s">
        <v>799</v>
      </c>
      <c r="G147" s="15" t="s">
        <v>799</v>
      </c>
      <c r="H147" s="15"/>
      <c r="I147" s="15"/>
      <c r="J147" s="15"/>
      <c r="K147" s="15"/>
      <c r="L147" s="15"/>
      <c r="M147" s="15"/>
      <c r="N147" s="15" t="s">
        <v>799</v>
      </c>
      <c r="O147" s="15"/>
      <c r="P147" s="15"/>
      <c r="Q147" s="15" t="s">
        <v>799</v>
      </c>
      <c r="R147" s="15"/>
      <c r="S147" s="15"/>
      <c r="T147" s="15" t="s">
        <v>799</v>
      </c>
      <c r="U147" s="15" t="s">
        <v>799</v>
      </c>
      <c r="V147" s="15" t="s">
        <v>799</v>
      </c>
      <c r="W147" s="15" t="s">
        <v>799</v>
      </c>
      <c r="X147" s="15" t="s">
        <v>799</v>
      </c>
      <c r="Y147" s="15" t="s">
        <v>799</v>
      </c>
    </row>
    <row r="148" spans="1:25" x14ac:dyDescent="0.15">
      <c r="A148" s="158" t="s">
        <v>1056</v>
      </c>
      <c r="B148" s="15" t="s">
        <v>799</v>
      </c>
      <c r="C148" s="15" t="s">
        <v>799</v>
      </c>
      <c r="D148" s="15" t="s">
        <v>799</v>
      </c>
      <c r="E148" s="15" t="s">
        <v>799</v>
      </c>
      <c r="F148" s="15" t="s">
        <v>799</v>
      </c>
      <c r="G148" s="15" t="s">
        <v>799</v>
      </c>
      <c r="H148" s="15"/>
      <c r="I148" s="15"/>
      <c r="J148" s="15"/>
      <c r="K148" s="15"/>
      <c r="L148" s="15"/>
      <c r="M148" s="15"/>
      <c r="N148" s="15" t="s">
        <v>799</v>
      </c>
      <c r="O148" s="15"/>
      <c r="P148" s="15"/>
      <c r="Q148" s="15" t="s">
        <v>799</v>
      </c>
      <c r="R148" s="15"/>
      <c r="S148" s="15"/>
      <c r="T148" s="15" t="s">
        <v>799</v>
      </c>
      <c r="U148" s="15" t="s">
        <v>799</v>
      </c>
      <c r="V148" s="15" t="s">
        <v>799</v>
      </c>
      <c r="W148" s="15" t="s">
        <v>799</v>
      </c>
      <c r="X148" s="15" t="s">
        <v>799</v>
      </c>
      <c r="Y148" s="15" t="s">
        <v>799</v>
      </c>
    </row>
    <row r="149" spans="1:25" x14ac:dyDescent="0.15">
      <c r="A149" s="158" t="s">
        <v>1057</v>
      </c>
      <c r="B149" s="15" t="s">
        <v>799</v>
      </c>
      <c r="C149" s="15" t="s">
        <v>799</v>
      </c>
      <c r="D149" s="15" t="s">
        <v>799</v>
      </c>
      <c r="E149" s="15" t="s">
        <v>799</v>
      </c>
      <c r="F149" s="15" t="s">
        <v>799</v>
      </c>
      <c r="G149" s="15" t="s">
        <v>799</v>
      </c>
      <c r="H149" s="15"/>
      <c r="I149" s="15"/>
      <c r="J149" s="15"/>
      <c r="K149" s="15"/>
      <c r="L149" s="15"/>
      <c r="M149" s="15"/>
      <c r="N149" s="15" t="s">
        <v>799</v>
      </c>
      <c r="O149" s="15"/>
      <c r="P149" s="15"/>
      <c r="Q149" s="15" t="s">
        <v>799</v>
      </c>
      <c r="R149" s="15"/>
      <c r="S149" s="15"/>
      <c r="T149" s="15" t="s">
        <v>799</v>
      </c>
      <c r="U149" s="15" t="s">
        <v>799</v>
      </c>
      <c r="V149" s="15" t="s">
        <v>799</v>
      </c>
      <c r="W149" s="15" t="s">
        <v>799</v>
      </c>
      <c r="X149" s="15" t="s">
        <v>799</v>
      </c>
      <c r="Y149" s="15" t="s">
        <v>799</v>
      </c>
    </row>
    <row r="150" spans="1:25" x14ac:dyDescent="0.15">
      <c r="A150" s="158" t="s">
        <v>1058</v>
      </c>
      <c r="B150" s="15" t="s">
        <v>799</v>
      </c>
      <c r="C150" s="15" t="s">
        <v>799</v>
      </c>
      <c r="D150" s="15" t="s">
        <v>799</v>
      </c>
      <c r="E150" s="15" t="s">
        <v>799</v>
      </c>
      <c r="F150" s="15" t="s">
        <v>799</v>
      </c>
      <c r="G150" s="15" t="s">
        <v>799</v>
      </c>
      <c r="H150" s="15"/>
      <c r="I150" s="15"/>
      <c r="J150" s="15"/>
      <c r="K150" s="15"/>
      <c r="L150" s="15"/>
      <c r="M150" s="15"/>
      <c r="N150" s="15" t="s">
        <v>799</v>
      </c>
      <c r="O150" s="15"/>
      <c r="P150" s="15"/>
      <c r="Q150" s="15" t="s">
        <v>799</v>
      </c>
      <c r="R150" s="15"/>
      <c r="S150" s="15"/>
      <c r="T150" s="15" t="s">
        <v>799</v>
      </c>
      <c r="U150" s="15" t="s">
        <v>799</v>
      </c>
      <c r="V150" s="15" t="s">
        <v>799</v>
      </c>
      <c r="W150" s="15" t="s">
        <v>799</v>
      </c>
      <c r="X150" s="15" t="s">
        <v>799</v>
      </c>
      <c r="Y150" s="15" t="s">
        <v>799</v>
      </c>
    </row>
    <row r="151" spans="1:25" x14ac:dyDescent="0.15">
      <c r="A151" s="158" t="s">
        <v>1025</v>
      </c>
      <c r="B151" s="15" t="s">
        <v>799</v>
      </c>
      <c r="C151" s="15" t="s">
        <v>799</v>
      </c>
      <c r="D151" s="15" t="s">
        <v>799</v>
      </c>
      <c r="E151" s="15" t="s">
        <v>799</v>
      </c>
      <c r="F151" s="15" t="s">
        <v>799</v>
      </c>
      <c r="G151" s="15" t="s">
        <v>799</v>
      </c>
      <c r="H151" s="15"/>
      <c r="I151" s="15"/>
      <c r="J151" s="15"/>
      <c r="K151" s="15"/>
      <c r="L151" s="15"/>
      <c r="M151" s="15"/>
      <c r="N151" s="15" t="s">
        <v>799</v>
      </c>
      <c r="O151" s="15"/>
      <c r="P151" s="15"/>
      <c r="Q151" s="15" t="s">
        <v>799</v>
      </c>
      <c r="R151" s="15"/>
      <c r="S151" s="15"/>
      <c r="T151" s="15" t="s">
        <v>799</v>
      </c>
      <c r="U151" s="15" t="s">
        <v>799</v>
      </c>
      <c r="V151" s="15" t="s">
        <v>799</v>
      </c>
      <c r="W151" s="15" t="s">
        <v>799</v>
      </c>
      <c r="X151" s="15" t="s">
        <v>799</v>
      </c>
      <c r="Y151" s="15" t="s">
        <v>799</v>
      </c>
    </row>
    <row r="152" spans="1:25" x14ac:dyDescent="0.15">
      <c r="A152" s="158" t="s">
        <v>1026</v>
      </c>
      <c r="B152" s="15" t="s">
        <v>799</v>
      </c>
      <c r="C152" s="15" t="s">
        <v>799</v>
      </c>
      <c r="D152" s="15" t="s">
        <v>799</v>
      </c>
      <c r="E152" s="15" t="s">
        <v>799</v>
      </c>
      <c r="F152" s="15" t="s">
        <v>799</v>
      </c>
      <c r="G152" s="15" t="s">
        <v>799</v>
      </c>
      <c r="H152" s="15"/>
      <c r="I152" s="15"/>
      <c r="J152" s="15"/>
      <c r="K152" s="15"/>
      <c r="L152" s="15"/>
      <c r="M152" s="15"/>
      <c r="N152" s="15" t="s">
        <v>799</v>
      </c>
      <c r="O152" s="15"/>
      <c r="P152" s="15"/>
      <c r="Q152" s="15" t="s">
        <v>799</v>
      </c>
      <c r="R152" s="15"/>
      <c r="S152" s="15"/>
      <c r="T152" s="15" t="s">
        <v>799</v>
      </c>
      <c r="U152" s="15" t="s">
        <v>799</v>
      </c>
      <c r="V152" s="15" t="s">
        <v>799</v>
      </c>
      <c r="W152" s="15" t="s">
        <v>799</v>
      </c>
      <c r="X152" s="15" t="s">
        <v>799</v>
      </c>
      <c r="Y152" s="15" t="s">
        <v>799</v>
      </c>
    </row>
    <row r="153" spans="1:25" x14ac:dyDescent="0.15">
      <c r="A153" s="158" t="s">
        <v>1027</v>
      </c>
      <c r="B153" s="15" t="s">
        <v>799</v>
      </c>
      <c r="C153" s="15" t="s">
        <v>799</v>
      </c>
      <c r="D153" s="15" t="s">
        <v>799</v>
      </c>
      <c r="E153" s="15" t="s">
        <v>799</v>
      </c>
      <c r="F153" s="15" t="s">
        <v>799</v>
      </c>
      <c r="G153" s="15" t="s">
        <v>799</v>
      </c>
      <c r="H153" s="15"/>
      <c r="I153" s="15"/>
      <c r="J153" s="15"/>
      <c r="K153" s="15"/>
      <c r="L153" s="15"/>
      <c r="M153" s="15"/>
      <c r="N153" s="15" t="s">
        <v>799</v>
      </c>
      <c r="O153" s="15"/>
      <c r="P153" s="15"/>
      <c r="Q153" s="15" t="s">
        <v>799</v>
      </c>
      <c r="R153" s="15"/>
      <c r="S153" s="15"/>
      <c r="T153" s="15" t="s">
        <v>799</v>
      </c>
      <c r="U153" s="15" t="s">
        <v>799</v>
      </c>
      <c r="V153" s="15" t="s">
        <v>799</v>
      </c>
      <c r="W153" s="15" t="s">
        <v>799</v>
      </c>
      <c r="X153" s="15" t="s">
        <v>799</v>
      </c>
      <c r="Y153" s="15" t="s">
        <v>799</v>
      </c>
    </row>
  </sheetData>
  <mergeCells count="34">
    <mergeCell ref="W138:Y138"/>
    <mergeCell ref="A137:A139"/>
    <mergeCell ref="B137:V137"/>
    <mergeCell ref="B138:D138"/>
    <mergeCell ref="E138:G138"/>
    <mergeCell ref="H138:J138"/>
    <mergeCell ref="K138:M138"/>
    <mergeCell ref="N138:P138"/>
    <mergeCell ref="Q138:S138"/>
    <mergeCell ref="T138:V138"/>
    <mergeCell ref="A2:A3"/>
    <mergeCell ref="B2:G2"/>
    <mergeCell ref="A81:A82"/>
    <mergeCell ref="B81:AR81"/>
    <mergeCell ref="A94:A95"/>
    <mergeCell ref="B94:AR94"/>
    <mergeCell ref="W11:Y11"/>
    <mergeCell ref="N11:P11"/>
    <mergeCell ref="Q11:S11"/>
    <mergeCell ref="T11:V11"/>
    <mergeCell ref="B115:AE115"/>
    <mergeCell ref="A115:A116"/>
    <mergeCell ref="AX5:AY5"/>
    <mergeCell ref="AZ5:BA5"/>
    <mergeCell ref="A10:A12"/>
    <mergeCell ref="B10:V10"/>
    <mergeCell ref="B11:D11"/>
    <mergeCell ref="E11:G11"/>
    <mergeCell ref="H11:J11"/>
    <mergeCell ref="K11:M11"/>
    <mergeCell ref="AT14:AU14"/>
    <mergeCell ref="AV14:AW14"/>
    <mergeCell ref="A46:A47"/>
    <mergeCell ref="B46:AR46"/>
  </mergeCells>
  <phoneticPr fontId="1"/>
  <conditionalFormatting sqref="B5">
    <cfRule type="expression" dxfId="10" priority="46">
      <formula>IF(B5="",TRUE,IF(B5="-",TRUE,FALSE))</formula>
    </cfRule>
  </conditionalFormatting>
  <conditionalFormatting sqref="B102:L103">
    <cfRule type="expression" dxfId="9" priority="1">
      <formula>IF(B102="",TRUE,IF(B102="-",TRUE,FALSE))</formula>
    </cfRule>
  </conditionalFormatting>
  <conditionalFormatting sqref="B13:Y42">
    <cfRule type="expression" dxfId="8" priority="5">
      <formula>IF(B13="",TRUE,IF(B13="-",TRUE,FALSE))</formula>
    </cfRule>
  </conditionalFormatting>
  <conditionalFormatting sqref="B140:Y153">
    <cfRule type="expression" dxfId="7" priority="4">
      <formula>IF(B140="",TRUE,IF(B140="-",TRUE,FALSE))</formula>
    </cfRule>
  </conditionalFormatting>
  <conditionalFormatting sqref="B117:AE130">
    <cfRule type="expression" dxfId="6" priority="24">
      <formula>IF(B117="",TRUE,IF(B117="-",TRUE,FALSE))</formula>
    </cfRule>
  </conditionalFormatting>
  <conditionalFormatting sqref="B48:AR77">
    <cfRule type="expression" dxfId="5" priority="40">
      <formula>IF(B48="",TRUE,IF(B48="-",TRUE,FALSE))</formula>
    </cfRule>
  </conditionalFormatting>
  <conditionalFormatting sqref="B83:AR91">
    <cfRule type="expression" dxfId="4" priority="42">
      <formula>IF(B83="",TRUE,IF(B83="-",TRUE,FALSE))</formula>
    </cfRule>
  </conditionalFormatting>
  <conditionalFormatting sqref="B96:AR97">
    <cfRule type="expression" dxfId="3" priority="41">
      <formula>IF(B96="",TRUE,IF(B96="-",TRUE,FALSE))</formula>
    </cfRule>
  </conditionalFormatting>
  <conditionalFormatting sqref="C4:D4 C5:E7">
    <cfRule type="expression" dxfId="2" priority="45">
      <formula>IF(C4="",TRUE,IF(C4="-",TRUE,FALSE))</formula>
    </cfRule>
  </conditionalFormatting>
  <conditionalFormatting sqref="F6:G6">
    <cfRule type="expression" dxfId="1" priority="2">
      <formula>IF(F6="",TRUE,IF(F6="-",TRUE,FALSE))</formula>
    </cfRule>
  </conditionalFormatting>
  <conditionalFormatting sqref="F4:I5">
    <cfRule type="expression" dxfId="0" priority="44">
      <formula>IF(F4="",TRUE,IF(F4="-",TRUE,FALSE))</formula>
    </cfRule>
  </conditionalFormatting>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C7968-64D4-4D64-9244-67C9C434863B}">
  <dimension ref="A1:T72"/>
  <sheetViews>
    <sheetView zoomScale="70" zoomScaleNormal="70" workbookViewId="0">
      <selection activeCell="M15" sqref="M15:X22"/>
    </sheetView>
  </sheetViews>
  <sheetFormatPr defaultRowHeight="13.5" x14ac:dyDescent="0.15"/>
  <cols>
    <col min="2" max="2" width="9" style="188"/>
    <col min="13" max="42" width="6.625" customWidth="1"/>
  </cols>
  <sheetData>
    <row r="1" spans="1:20" x14ac:dyDescent="0.15">
      <c r="C1" s="187" t="s">
        <v>1102</v>
      </c>
      <c r="J1" s="206" t="s">
        <v>793</v>
      </c>
      <c r="K1" s="207" t="s">
        <v>794</v>
      </c>
      <c r="L1" s="207" t="s">
        <v>795</v>
      </c>
      <c r="M1" s="208" t="str">
        <f>志願書Ⅰ!C3</f>
        <v>一般選考</v>
      </c>
      <c r="N1" s="208" t="str">
        <f>志願書Ⅰ!C4</f>
        <v>障害者特別選考</v>
      </c>
      <c r="O1" s="208" t="str">
        <f>志願書Ⅰ!C5</f>
        <v>スペシャリスト特別選考</v>
      </c>
      <c r="P1" s="208" t="str">
        <f>志願書Ⅰ!C6</f>
        <v>セカンドキャリア特別選考</v>
      </c>
      <c r="Q1" s="208" t="str">
        <f>志願書Ⅰ!C7</f>
        <v>社会人経験者特別選考</v>
      </c>
      <c r="R1" s="208" t="str">
        <f>志願書Ⅰ!K3</f>
        <v>スポーツ・芸術
分野特別選考</v>
      </c>
      <c r="S1" s="208" t="str">
        <f>志願書Ⅰ!K4</f>
        <v>大学推薦特別選考</v>
      </c>
      <c r="T1" s="208" t="str">
        <f>志願書Ⅰ!K5</f>
        <v>京都府「教師力養成講座」
修了者に係る大学推薦
特別選考</v>
      </c>
    </row>
    <row r="2" spans="1:20" x14ac:dyDescent="0.15">
      <c r="C2" t="e">
        <f ca="1">(対応表!$C$23-1)*3+MATCH(対応表!$G$24,対応表2!$J$4:$J$6)-1</f>
        <v>#N/A</v>
      </c>
      <c r="D2">
        <v>1</v>
      </c>
      <c r="E2">
        <v>2</v>
      </c>
      <c r="F2">
        <v>3</v>
      </c>
      <c r="G2" s="203" t="s">
        <v>1109</v>
      </c>
      <c r="M2">
        <v>0</v>
      </c>
      <c r="N2">
        <v>1</v>
      </c>
      <c r="O2">
        <v>2</v>
      </c>
      <c r="P2">
        <v>3</v>
      </c>
      <c r="Q2">
        <v>4</v>
      </c>
      <c r="R2">
        <v>5</v>
      </c>
      <c r="S2">
        <v>6</v>
      </c>
      <c r="T2">
        <v>7</v>
      </c>
    </row>
    <row r="3" spans="1:20" x14ac:dyDescent="0.15">
      <c r="A3" t="s">
        <v>1103</v>
      </c>
      <c r="C3" s="187" t="s">
        <v>1104</v>
      </c>
      <c r="D3" s="106"/>
      <c r="E3" s="106"/>
      <c r="F3" s="106"/>
      <c r="G3" s="106"/>
      <c r="H3" s="106"/>
      <c r="I3" s="106"/>
      <c r="J3" s="205" t="e">
        <f ca="1">(対応表!$C$23-1)*3</f>
        <v>#N/A</v>
      </c>
      <c r="K3" s="205" t="e">
        <f ca="1">(対応表!$C$23-1)*3+1</f>
        <v>#N/A</v>
      </c>
      <c r="L3" s="205" t="e">
        <f ca="1">(対応表!$C$23-1)*3+2</f>
        <v>#N/A</v>
      </c>
      <c r="M3" s="205" t="e">
        <f>M2*3+MATCH(対応表!$G$24,対応表2!$J$4:$J$6)-1</f>
        <v>#N/A</v>
      </c>
      <c r="N3" s="205" t="e">
        <f>N2*3+MATCH(対応表!$G$24,対応表2!$J$4:$J$6)-1</f>
        <v>#N/A</v>
      </c>
      <c r="O3" s="205" t="e">
        <f>O2*3+MATCH(対応表!$G$24,対応表2!$J$4:$J$6)-1</f>
        <v>#N/A</v>
      </c>
      <c r="P3" s="205" t="e">
        <f>P2*3+MATCH(対応表!$G$24,対応表2!$J$4:$J$6)-1</f>
        <v>#N/A</v>
      </c>
      <c r="Q3" s="205" t="e">
        <f>Q2*3+MATCH(対応表!$G$24,対応表2!$J$4:$J$6)-1</f>
        <v>#N/A</v>
      </c>
      <c r="R3" s="205" t="e">
        <f>R2*3+MATCH(対応表!$G$24,対応表2!$J$4:$J$6)-1</f>
        <v>#N/A</v>
      </c>
      <c r="S3" s="205" t="e">
        <f>S2*3+MATCH(対応表!$G$24,対応表2!$J$4:$J$6)-1</f>
        <v>#N/A</v>
      </c>
      <c r="T3" s="205" t="e">
        <f>T2*3+MATCH(対応表!$G$24,対応表2!$J$4:$J$6)-1</f>
        <v>#N/A</v>
      </c>
    </row>
    <row r="4" spans="1:20" x14ac:dyDescent="0.15">
      <c r="A4" t="e">
        <f ca="1">IF(IF(ISERROR(OFFSET(対応表2!$B$13,B4,$C$2)),IF(ISERROR(OR(J4,K4,L4)),OR(M4,N4,O4,P4,Q4,R4,S4,T4),OR(J4,K4,L4)),OFFSET(対応表2!$B$13,B4,$C$2)="○"),TRUE,FALSE)</f>
        <v>#N/A</v>
      </c>
      <c r="B4" s="188">
        <f ca="1">MATCH(C4,OFFSET(対応表2!$A$13,0,0,対応表!$X$7,1),0)-1</f>
        <v>0</v>
      </c>
      <c r="C4" s="16" t="s">
        <v>946</v>
      </c>
      <c r="D4" s="1" t="str">
        <f ca="1">IF(IF(ISERROR($A4),TRUE,$A4),MID($C4,$D$2,1),"")</f>
        <v>小</v>
      </c>
      <c r="E4" s="1" t="str">
        <f ca="1">IF(IF(ISERROR($A4),TRUE,$A4),MID($C4,$E$2,1),"")</f>
        <v>学</v>
      </c>
      <c r="F4" s="1" t="str">
        <f ca="1">IF(IF(ISERROR($A4),TRUE,$A4),MID($C4,$F$2,1),"")</f>
        <v>校</v>
      </c>
      <c r="G4" s="202" t="str">
        <f ca="1">IF(AND(VALUE_KOSHUKYOKA1_2&lt;&gt;"",VALUE_KOSHUKYOKA1_3&lt;&gt;""),IF(AND(VALUE_KOSHUKYOKA1_2=対応表3!E4,VALUE_KOSHUKYOKA1_3=対応表3!F4),対応表3!D4,""),対応表3!D4)</f>
        <v>小</v>
      </c>
      <c r="H4" s="202" t="str">
        <f ca="1">IF(AND(VALUE_KOSHUKYOKA1_1&lt;&gt;"",VALUE_KOSHUKYOKA1_3&lt;&gt;""),IF(AND(VALUE_KOSHUKYOKA1_1=対応表3!D4,VALUE_KOSHUKYOKA1_3=F4),対応表3!E4,""),対応表3!E4)</f>
        <v>学</v>
      </c>
      <c r="I4" s="204" t="str">
        <f ca="1">IF(AND(VALUE_KOSHUKYOKA1_1&lt;&gt;"",VALUE_KOSHUKYOKA1_2&lt;&gt;""),IF(AND(VALUE_KOSHUKYOKA1_1=対応表3!D4,VALUE_KOSHUKYOKA1_2=対応表3!E4),対応表3!F4,""),対応表3!F4)</f>
        <v>校</v>
      </c>
      <c r="J4" s="1" t="e">
        <f ca="1">IF(OFFSET(対応表2!$B$13,$B4,J$3)="○",TRUE,FALSE)</f>
        <v>#N/A</v>
      </c>
      <c r="K4" s="1" t="e">
        <f ca="1">IF(OFFSET(対応表2!$B$13,$B4,K$3)="○",TRUE,FALSE)</f>
        <v>#N/A</v>
      </c>
      <c r="L4" s="1" t="e">
        <f ca="1">IF(OFFSET(対応表2!$B$13,$B4,L$3)="○",TRUE,FALSE)</f>
        <v>#N/A</v>
      </c>
      <c r="M4" s="1" t="e">
        <f ca="1">IF(OFFSET(対応表2!$B$13,$B4,M$3)="○",TRUE,FALSE)</f>
        <v>#N/A</v>
      </c>
      <c r="N4" s="1" t="e">
        <f ca="1">IF(OFFSET(対応表2!$B$13,$B4,N$3)="○",TRUE,FALSE)</f>
        <v>#N/A</v>
      </c>
      <c r="O4" s="1" t="e">
        <f ca="1">IF(OFFSET(対応表2!$B$13,$B4,O$3)="○",TRUE,FALSE)</f>
        <v>#N/A</v>
      </c>
      <c r="P4" s="1" t="e">
        <f ca="1">IF(OFFSET(対応表2!$B$13,$B4,P$3)="○",TRUE,FALSE)</f>
        <v>#N/A</v>
      </c>
      <c r="Q4" s="1" t="e">
        <f ca="1">IF(OFFSET(対応表2!$B$13,$B4,Q$3)="○",TRUE,FALSE)</f>
        <v>#N/A</v>
      </c>
      <c r="R4" s="1" t="e">
        <f ca="1">IF(OFFSET(対応表2!$B$13,$B4,R$3)="○",TRUE,FALSE)</f>
        <v>#N/A</v>
      </c>
      <c r="S4" s="1" t="e">
        <f ca="1">IF(OFFSET(対応表2!$B$13,$B4,S$3)="○",TRUE,FALSE)</f>
        <v>#N/A</v>
      </c>
      <c r="T4" s="1" t="e">
        <f ca="1">IF(OFFSET(対応表2!$B$13,$B4,T$3)="○",TRUE,FALSE)</f>
        <v>#N/A</v>
      </c>
    </row>
    <row r="5" spans="1:20" x14ac:dyDescent="0.15">
      <c r="A5" t="e">
        <f ca="1">IF(IF(ISERROR(OFFSET(対応表2!$B$13,B5,$C$2)),IF(ISERROR(OR(J5,K5,L5)),OR(M5,N5,O5,P5,Q5,R5,S5,T5),OR(J5,K5,L5)),OFFSET(対応表2!$B$13,B5,$C$2)="○"),TRUE,FALSE)</f>
        <v>#N/A</v>
      </c>
      <c r="B5" s="188">
        <f ca="1">MATCH(C5,OFFSET(対応表2!$A$13,0,0,対応表!$X$7,1),0)-1</f>
        <v>1</v>
      </c>
      <c r="C5" s="16" t="s">
        <v>947</v>
      </c>
      <c r="D5" s="1" t="str">
        <f t="shared" ref="D5:D33" ca="1" si="0">IF(IF(ISERROR($A5),TRUE,$A5),MID($C5,$D$2,1),"")</f>
        <v>中</v>
      </c>
      <c r="E5" s="1" t="str">
        <f t="shared" ref="E5:E33" ca="1" si="1">IF(IF(ISERROR($A5),TRUE,$A5),MID($C5,$E$2,1),"")</f>
        <v>国</v>
      </c>
      <c r="F5" s="1" t="str">
        <f t="shared" ref="F5:F33" ca="1" si="2">IF(IF(ISERROR($A5),TRUE,$A5),MID($C5,$F$2,1),"")</f>
        <v>語</v>
      </c>
      <c r="G5" s="202" t="str">
        <f ca="1">IF(AND(VALUE_KOSHUKYOKA1_2&lt;&gt;"",VALUE_KOSHUKYOKA1_3&lt;&gt;""),IF(AND(VALUE_KOSHUKYOKA1_2=対応表3!E5,VALUE_KOSHUKYOKA1_3=対応表3!F5),対応表3!D5,""),対応表3!D5)</f>
        <v>中</v>
      </c>
      <c r="H5" s="202" t="str">
        <f ca="1">IF(AND(VALUE_KOSHUKYOKA1_1&lt;&gt;"",VALUE_KOSHUKYOKA1_3&lt;&gt;""),IF(AND(VALUE_KOSHUKYOKA1_1=対応表3!D5,VALUE_KOSHUKYOKA1_3=F5),対応表3!E5,""),対応表3!E5)</f>
        <v>国</v>
      </c>
      <c r="I5" s="204" t="str">
        <f ca="1">IF(AND(VALUE_KOSHUKYOKA1_1&lt;&gt;"",VALUE_KOSHUKYOKA1_2&lt;&gt;""),IF(AND(VALUE_KOSHUKYOKA1_1=対応表3!D5,VALUE_KOSHUKYOKA1_2=対応表3!E5),対応表3!F5,""),対応表3!F5)</f>
        <v>語</v>
      </c>
      <c r="J5" s="1" t="e">
        <f ca="1">IF(OFFSET(対応表2!$B$13,$B5,J$3)="○",TRUE,FALSE)</f>
        <v>#N/A</v>
      </c>
      <c r="K5" s="1" t="e">
        <f ca="1">IF(OFFSET(対応表2!$B$13,$B5,K$3)="○",TRUE,FALSE)</f>
        <v>#N/A</v>
      </c>
      <c r="L5" s="1" t="e">
        <f ca="1">IF(OFFSET(対応表2!$B$13,$B5,L$3)="○",TRUE,FALSE)</f>
        <v>#N/A</v>
      </c>
      <c r="M5" s="1" t="e">
        <f ca="1">IF(OFFSET(対応表2!$B$13,$B5,M$3)="○",TRUE,FALSE)</f>
        <v>#N/A</v>
      </c>
      <c r="N5" s="1" t="e">
        <f ca="1">IF(OFFSET(対応表2!$B$13,$B5,N$3)="○",TRUE,FALSE)</f>
        <v>#N/A</v>
      </c>
      <c r="O5" s="1" t="e">
        <f ca="1">IF(OFFSET(対応表2!$B$13,$B5,O$3)="○",TRUE,FALSE)</f>
        <v>#N/A</v>
      </c>
      <c r="P5" s="1" t="e">
        <f ca="1">IF(OFFSET(対応表2!$B$13,$B5,P$3)="○",TRUE,FALSE)</f>
        <v>#N/A</v>
      </c>
      <c r="Q5" s="1" t="e">
        <f ca="1">IF(OFFSET(対応表2!$B$13,$B5,Q$3)="○",TRUE,FALSE)</f>
        <v>#N/A</v>
      </c>
      <c r="R5" s="1" t="e">
        <f ca="1">IF(OFFSET(対応表2!$B$13,$B5,R$3)="○",TRUE,FALSE)</f>
        <v>#N/A</v>
      </c>
      <c r="S5" s="1" t="e">
        <f ca="1">IF(OFFSET(対応表2!$B$13,$B5,S$3)="○",TRUE,FALSE)</f>
        <v>#N/A</v>
      </c>
      <c r="T5" s="1" t="e">
        <f ca="1">IF(OFFSET(対応表2!$B$13,$B5,T$3)="○",TRUE,FALSE)</f>
        <v>#N/A</v>
      </c>
    </row>
    <row r="6" spans="1:20" x14ac:dyDescent="0.15">
      <c r="A6" t="e">
        <f ca="1">IF(IF(ISERROR(OFFSET(対応表2!$B$13,B6,$C$2)),IF(ISERROR(OR(J6,K6,L6)),OR(M6,N6,O6,P6,Q6,R6,S6,T6),OR(J6,K6,L6)),OFFSET(対応表2!$B$13,B6,$C$2)="○"),TRUE,FALSE)</f>
        <v>#N/A</v>
      </c>
      <c r="B6" s="188">
        <f ca="1">MATCH(C6,OFFSET(対応表2!$A$13,0,0,対応表!$X$7,1),0)-1</f>
        <v>2</v>
      </c>
      <c r="C6" s="16" t="s">
        <v>948</v>
      </c>
      <c r="D6" s="1" t="str">
        <f t="shared" ca="1" si="0"/>
        <v>中</v>
      </c>
      <c r="E6" s="1" t="str">
        <f t="shared" ca="1" si="1"/>
        <v>社</v>
      </c>
      <c r="F6" s="1" t="str">
        <f t="shared" ca="1" si="2"/>
        <v>会</v>
      </c>
      <c r="G6" s="202" t="str">
        <f ca="1">IF(AND(VALUE_KOSHUKYOKA1_2&lt;&gt;"",VALUE_KOSHUKYOKA1_3&lt;&gt;""),IF(AND(VALUE_KOSHUKYOKA1_2=対応表3!E6,VALUE_KOSHUKYOKA1_3=対応表3!F6),対応表3!D6,""),対応表3!D6)</f>
        <v>中</v>
      </c>
      <c r="H6" s="202" t="str">
        <f ca="1">IF(AND(VALUE_KOSHUKYOKA1_1&lt;&gt;"",VALUE_KOSHUKYOKA1_3&lt;&gt;""),IF(AND(VALUE_KOSHUKYOKA1_1=対応表3!D6,VALUE_KOSHUKYOKA1_3=F6),対応表3!E6,""),対応表3!E6)</f>
        <v>社</v>
      </c>
      <c r="I6" s="204" t="str">
        <f ca="1">IF(AND(VALUE_KOSHUKYOKA1_1&lt;&gt;"",VALUE_KOSHUKYOKA1_2&lt;&gt;""),IF(AND(VALUE_KOSHUKYOKA1_1=対応表3!D6,VALUE_KOSHUKYOKA1_2=対応表3!E6),対応表3!F6,""),対応表3!F6)</f>
        <v>会</v>
      </c>
      <c r="J6" s="1" t="e">
        <f ca="1">IF(OFFSET(対応表2!$B$13,$B6,J$3)="○",TRUE,FALSE)</f>
        <v>#N/A</v>
      </c>
      <c r="K6" s="1" t="e">
        <f ca="1">IF(OFFSET(対応表2!$B$13,$B6,K$3)="○",TRUE,FALSE)</f>
        <v>#N/A</v>
      </c>
      <c r="L6" s="1" t="e">
        <f ca="1">IF(OFFSET(対応表2!$B$13,$B6,L$3)="○",TRUE,FALSE)</f>
        <v>#N/A</v>
      </c>
      <c r="M6" s="1" t="e">
        <f ca="1">IF(OFFSET(対応表2!$B$13,$B6,M$3)="○",TRUE,FALSE)</f>
        <v>#N/A</v>
      </c>
      <c r="N6" s="1" t="e">
        <f ca="1">IF(OFFSET(対応表2!$B$13,$B6,N$3)="○",TRUE,FALSE)</f>
        <v>#N/A</v>
      </c>
      <c r="O6" s="1" t="e">
        <f ca="1">IF(OFFSET(対応表2!$B$13,$B6,O$3)="○",TRUE,FALSE)</f>
        <v>#N/A</v>
      </c>
      <c r="P6" s="1" t="e">
        <f ca="1">IF(OFFSET(対応表2!$B$13,$B6,P$3)="○",TRUE,FALSE)</f>
        <v>#N/A</v>
      </c>
      <c r="Q6" s="1" t="e">
        <f ca="1">IF(OFFSET(対応表2!$B$13,$B6,Q$3)="○",TRUE,FALSE)</f>
        <v>#N/A</v>
      </c>
      <c r="R6" s="1" t="e">
        <f ca="1">IF(OFFSET(対応表2!$B$13,$B6,R$3)="○",TRUE,FALSE)</f>
        <v>#N/A</v>
      </c>
      <c r="S6" s="1" t="e">
        <f ca="1">IF(OFFSET(対応表2!$B$13,$B6,S$3)="○",TRUE,FALSE)</f>
        <v>#N/A</v>
      </c>
      <c r="T6" s="1" t="e">
        <f ca="1">IF(OFFSET(対応表2!$B$13,$B6,T$3)="○",TRUE,FALSE)</f>
        <v>#N/A</v>
      </c>
    </row>
    <row r="7" spans="1:20" x14ac:dyDescent="0.15">
      <c r="A7" t="e">
        <f ca="1">IF(IF(ISERROR(OFFSET(対応表2!$B$13,B7,$C$2)),IF(ISERROR(OR(J7,K7,L7)),OR(M7,N7,O7,P7,Q7,R7,S7,T7),OR(J7,K7,L7)),OFFSET(対応表2!$B$13,B7,$C$2)="○"),TRUE,FALSE)</f>
        <v>#N/A</v>
      </c>
      <c r="B7" s="188">
        <f ca="1">MATCH(C7,OFFSET(対応表2!$A$13,0,0,対応表!$X$7,1),0)-1</f>
        <v>3</v>
      </c>
      <c r="C7" s="16" t="s">
        <v>949</v>
      </c>
      <c r="D7" s="1" t="str">
        <f t="shared" ca="1" si="0"/>
        <v>中</v>
      </c>
      <c r="E7" s="1" t="str">
        <f t="shared" ca="1" si="1"/>
        <v>数</v>
      </c>
      <c r="F7" s="1" t="str">
        <f t="shared" ca="1" si="2"/>
        <v>学</v>
      </c>
      <c r="G7" s="202" t="str">
        <f ca="1">IF(AND(VALUE_KOSHUKYOKA1_2&lt;&gt;"",VALUE_KOSHUKYOKA1_3&lt;&gt;""),IF(AND(VALUE_KOSHUKYOKA1_2=対応表3!E7,VALUE_KOSHUKYOKA1_3=対応表3!F7),対応表3!D7,""),対応表3!D7)</f>
        <v>中</v>
      </c>
      <c r="H7" s="202" t="str">
        <f ca="1">IF(AND(VALUE_KOSHUKYOKA1_1&lt;&gt;"",VALUE_KOSHUKYOKA1_3&lt;&gt;""),IF(AND(VALUE_KOSHUKYOKA1_1=対応表3!D7,VALUE_KOSHUKYOKA1_3=F7),対応表3!E7,""),対応表3!E7)</f>
        <v>数</v>
      </c>
      <c r="I7" s="204" t="str">
        <f ca="1">IF(AND(VALUE_KOSHUKYOKA1_1&lt;&gt;"",VALUE_KOSHUKYOKA1_2&lt;&gt;""),IF(AND(VALUE_KOSHUKYOKA1_1=対応表3!D7,VALUE_KOSHUKYOKA1_2=対応表3!E7),対応表3!F7,""),対応表3!F7)</f>
        <v>学</v>
      </c>
      <c r="J7" s="1" t="e">
        <f ca="1">IF(OFFSET(対応表2!$B$13,$B7,J$3)="○",TRUE,FALSE)</f>
        <v>#N/A</v>
      </c>
      <c r="K7" s="1" t="e">
        <f ca="1">IF(OFFSET(対応表2!$B$13,$B7,K$3)="○",TRUE,FALSE)</f>
        <v>#N/A</v>
      </c>
      <c r="L7" s="1" t="e">
        <f ca="1">IF(OFFSET(対応表2!$B$13,$B7,L$3)="○",TRUE,FALSE)</f>
        <v>#N/A</v>
      </c>
      <c r="M7" s="1" t="e">
        <f ca="1">IF(OFFSET(対応表2!$B$13,$B7,M$3)="○",TRUE,FALSE)</f>
        <v>#N/A</v>
      </c>
      <c r="N7" s="1" t="e">
        <f ca="1">IF(OFFSET(対応表2!$B$13,$B7,N$3)="○",TRUE,FALSE)</f>
        <v>#N/A</v>
      </c>
      <c r="O7" s="1" t="e">
        <f ca="1">IF(OFFSET(対応表2!$B$13,$B7,O$3)="○",TRUE,FALSE)</f>
        <v>#N/A</v>
      </c>
      <c r="P7" s="1" t="e">
        <f ca="1">IF(OFFSET(対応表2!$B$13,$B7,P$3)="○",TRUE,FALSE)</f>
        <v>#N/A</v>
      </c>
      <c r="Q7" s="1" t="e">
        <f ca="1">IF(OFFSET(対応表2!$B$13,$B7,Q$3)="○",TRUE,FALSE)</f>
        <v>#N/A</v>
      </c>
      <c r="R7" s="1" t="e">
        <f ca="1">IF(OFFSET(対応表2!$B$13,$B7,R$3)="○",TRUE,FALSE)</f>
        <v>#N/A</v>
      </c>
      <c r="S7" s="1" t="e">
        <f ca="1">IF(OFFSET(対応表2!$B$13,$B7,S$3)="○",TRUE,FALSE)</f>
        <v>#N/A</v>
      </c>
      <c r="T7" s="1" t="e">
        <f ca="1">IF(OFFSET(対応表2!$B$13,$B7,T$3)="○",TRUE,FALSE)</f>
        <v>#N/A</v>
      </c>
    </row>
    <row r="8" spans="1:20" x14ac:dyDescent="0.15">
      <c r="A8" t="e">
        <f ca="1">IF(IF(ISERROR(OFFSET(対応表2!$B$13,B8,$C$2)),IF(ISERROR(OR(J8,K8,L8)),OR(M8,N8,O8,P8,Q8,R8,S8,T8),OR(J8,K8,L8)),OFFSET(対応表2!$B$13,B8,$C$2)="○"),TRUE,FALSE)</f>
        <v>#N/A</v>
      </c>
      <c r="B8" s="188">
        <f ca="1">MATCH(C8,OFFSET(対応表2!$A$13,0,0,対応表!$X$7,1),0)-1</f>
        <v>4</v>
      </c>
      <c r="C8" s="16" t="s">
        <v>950</v>
      </c>
      <c r="D8" s="1" t="str">
        <f t="shared" ca="1" si="0"/>
        <v>中</v>
      </c>
      <c r="E8" s="1" t="str">
        <f t="shared" ca="1" si="1"/>
        <v>理</v>
      </c>
      <c r="F8" s="1" t="str">
        <f t="shared" ca="1" si="2"/>
        <v>科</v>
      </c>
      <c r="G8" s="202" t="str">
        <f ca="1">IF(AND(VALUE_KOSHUKYOKA1_2&lt;&gt;"",VALUE_KOSHUKYOKA1_3&lt;&gt;""),IF(AND(VALUE_KOSHUKYOKA1_2=対応表3!E8,VALUE_KOSHUKYOKA1_3=対応表3!F8),対応表3!D8,""),対応表3!D8)</f>
        <v>中</v>
      </c>
      <c r="H8" s="202" t="str">
        <f ca="1">IF(AND(VALUE_KOSHUKYOKA1_1&lt;&gt;"",VALUE_KOSHUKYOKA1_3&lt;&gt;""),IF(AND(VALUE_KOSHUKYOKA1_1=対応表3!D8,VALUE_KOSHUKYOKA1_3=F8),対応表3!E8,""),対応表3!E8)</f>
        <v>理</v>
      </c>
      <c r="I8" s="204" t="str">
        <f ca="1">IF(AND(VALUE_KOSHUKYOKA1_1&lt;&gt;"",VALUE_KOSHUKYOKA1_2&lt;&gt;""),IF(AND(VALUE_KOSHUKYOKA1_1=対応表3!D8,VALUE_KOSHUKYOKA1_2=対応表3!E8),対応表3!F8,""),対応表3!F8)</f>
        <v>科</v>
      </c>
      <c r="J8" s="1" t="e">
        <f ca="1">IF(OFFSET(対応表2!$B$13,$B8,J$3)="○",TRUE,FALSE)</f>
        <v>#N/A</v>
      </c>
      <c r="K8" s="1" t="e">
        <f ca="1">IF(OFFSET(対応表2!$B$13,$B8,K$3)="○",TRUE,FALSE)</f>
        <v>#N/A</v>
      </c>
      <c r="L8" s="1" t="e">
        <f ca="1">IF(OFFSET(対応表2!$B$13,$B8,L$3)="○",TRUE,FALSE)</f>
        <v>#N/A</v>
      </c>
      <c r="M8" s="1" t="e">
        <f ca="1">IF(OFFSET(対応表2!$B$13,$B8,M$3)="○",TRUE,FALSE)</f>
        <v>#N/A</v>
      </c>
      <c r="N8" s="1" t="e">
        <f ca="1">IF(OFFSET(対応表2!$B$13,$B8,N$3)="○",TRUE,FALSE)</f>
        <v>#N/A</v>
      </c>
      <c r="O8" s="1" t="e">
        <f ca="1">IF(OFFSET(対応表2!$B$13,$B8,O$3)="○",TRUE,FALSE)</f>
        <v>#N/A</v>
      </c>
      <c r="P8" s="1" t="e">
        <f ca="1">IF(OFFSET(対応表2!$B$13,$B8,P$3)="○",TRUE,FALSE)</f>
        <v>#N/A</v>
      </c>
      <c r="Q8" s="1" t="e">
        <f ca="1">IF(OFFSET(対応表2!$B$13,$B8,Q$3)="○",TRUE,FALSE)</f>
        <v>#N/A</v>
      </c>
      <c r="R8" s="1" t="e">
        <f ca="1">IF(OFFSET(対応表2!$B$13,$B8,R$3)="○",TRUE,FALSE)</f>
        <v>#N/A</v>
      </c>
      <c r="S8" s="1" t="e">
        <f ca="1">IF(OFFSET(対応表2!$B$13,$B8,S$3)="○",TRUE,FALSE)</f>
        <v>#N/A</v>
      </c>
      <c r="T8" s="1" t="e">
        <f ca="1">IF(OFFSET(対応表2!$B$13,$B8,T$3)="○",TRUE,FALSE)</f>
        <v>#N/A</v>
      </c>
    </row>
    <row r="9" spans="1:20" x14ac:dyDescent="0.15">
      <c r="A9" t="e">
        <f ca="1">IF(IF(ISERROR(OFFSET(対応表2!$B$13,B9,$C$2)),IF(ISERROR(OR(J9,K9,L9)),OR(M9,N9,O9,P9,Q9,R9,S9,T9),OR(J9,K9,L9)),OFFSET(対応表2!$B$13,B9,$C$2)="○"),TRUE,FALSE)</f>
        <v>#N/A</v>
      </c>
      <c r="B9" s="188">
        <f ca="1">MATCH(C9,OFFSET(対応表2!$A$13,0,0,対応表!$X$7,1),0)-1</f>
        <v>5</v>
      </c>
      <c r="C9" s="16" t="s">
        <v>951</v>
      </c>
      <c r="D9" s="1" t="str">
        <f t="shared" ca="1" si="0"/>
        <v>中</v>
      </c>
      <c r="E9" s="1" t="str">
        <f t="shared" ca="1" si="1"/>
        <v>音</v>
      </c>
      <c r="F9" s="1" t="str">
        <f t="shared" ca="1" si="2"/>
        <v>楽</v>
      </c>
      <c r="G9" s="202" t="str">
        <f ca="1">IF(AND(VALUE_KOSHUKYOKA1_2&lt;&gt;"",VALUE_KOSHUKYOKA1_3&lt;&gt;""),IF(AND(VALUE_KOSHUKYOKA1_2=対応表3!E9,VALUE_KOSHUKYOKA1_3=対応表3!F9),対応表3!D9,""),対応表3!D9)</f>
        <v>中</v>
      </c>
      <c r="H9" s="202" t="str">
        <f ca="1">IF(AND(VALUE_KOSHUKYOKA1_1&lt;&gt;"",VALUE_KOSHUKYOKA1_3&lt;&gt;""),IF(AND(VALUE_KOSHUKYOKA1_1=対応表3!D9,VALUE_KOSHUKYOKA1_3=F9),対応表3!E9,""),対応表3!E9)</f>
        <v>音</v>
      </c>
      <c r="I9" s="204" t="str">
        <f ca="1">IF(AND(VALUE_KOSHUKYOKA1_1&lt;&gt;"",VALUE_KOSHUKYOKA1_2&lt;&gt;""),IF(AND(VALUE_KOSHUKYOKA1_1=対応表3!D9,VALUE_KOSHUKYOKA1_2=対応表3!E9),対応表3!F9,""),対応表3!F9)</f>
        <v>楽</v>
      </c>
      <c r="J9" s="1" t="e">
        <f ca="1">IF(OFFSET(対応表2!$B$13,$B9,J$3)="○",TRUE,FALSE)</f>
        <v>#N/A</v>
      </c>
      <c r="K9" s="1" t="e">
        <f ca="1">IF(OFFSET(対応表2!$B$13,$B9,K$3)="○",TRUE,FALSE)</f>
        <v>#N/A</v>
      </c>
      <c r="L9" s="1" t="e">
        <f ca="1">IF(OFFSET(対応表2!$B$13,$B9,L$3)="○",TRUE,FALSE)</f>
        <v>#N/A</v>
      </c>
      <c r="M9" s="1" t="e">
        <f ca="1">IF(OFFSET(対応表2!$B$13,$B9,M$3)="○",TRUE,FALSE)</f>
        <v>#N/A</v>
      </c>
      <c r="N9" s="1" t="e">
        <f ca="1">IF(OFFSET(対応表2!$B$13,$B9,N$3)="○",TRUE,FALSE)</f>
        <v>#N/A</v>
      </c>
      <c r="O9" s="1" t="e">
        <f ca="1">IF(OFFSET(対応表2!$B$13,$B9,O$3)="○",TRUE,FALSE)</f>
        <v>#N/A</v>
      </c>
      <c r="P9" s="1" t="e">
        <f ca="1">IF(OFFSET(対応表2!$B$13,$B9,P$3)="○",TRUE,FALSE)</f>
        <v>#N/A</v>
      </c>
      <c r="Q9" s="1" t="e">
        <f ca="1">IF(OFFSET(対応表2!$B$13,$B9,Q$3)="○",TRUE,FALSE)</f>
        <v>#N/A</v>
      </c>
      <c r="R9" s="1" t="e">
        <f ca="1">IF(OFFSET(対応表2!$B$13,$B9,R$3)="○",TRUE,FALSE)</f>
        <v>#N/A</v>
      </c>
      <c r="S9" s="1" t="e">
        <f ca="1">IF(OFFSET(対応表2!$B$13,$B9,S$3)="○",TRUE,FALSE)</f>
        <v>#N/A</v>
      </c>
      <c r="T9" s="1" t="e">
        <f ca="1">IF(OFFSET(対応表2!$B$13,$B9,T$3)="○",TRUE,FALSE)</f>
        <v>#N/A</v>
      </c>
    </row>
    <row r="10" spans="1:20" x14ac:dyDescent="0.15">
      <c r="A10" t="e">
        <f ca="1">IF(IF(ISERROR(OFFSET(対応表2!$B$13,B10,$C$2)),IF(ISERROR(OR(J10,K10,L10)),OR(M10,N10,O10,P10,Q10,R10,S10,T10),OR(J10,K10,L10)),OFFSET(対応表2!$B$13,B10,$C$2)="○"),TRUE,FALSE)</f>
        <v>#N/A</v>
      </c>
      <c r="B10" s="188">
        <f ca="1">MATCH(C10,OFFSET(対応表2!$A$13,0,0,対応表!$X$7,1),0)-1</f>
        <v>6</v>
      </c>
      <c r="C10" s="16" t="s">
        <v>952</v>
      </c>
      <c r="D10" s="1" t="str">
        <f t="shared" ca="1" si="0"/>
        <v>中</v>
      </c>
      <c r="E10" s="1" t="str">
        <f t="shared" ca="1" si="1"/>
        <v>美</v>
      </c>
      <c r="F10" s="1" t="str">
        <f t="shared" ca="1" si="2"/>
        <v>術</v>
      </c>
      <c r="G10" s="202" t="str">
        <f ca="1">IF(AND(VALUE_KOSHUKYOKA1_2&lt;&gt;"",VALUE_KOSHUKYOKA1_3&lt;&gt;""),IF(AND(VALUE_KOSHUKYOKA1_2=対応表3!E10,VALUE_KOSHUKYOKA1_3=対応表3!F10),対応表3!D10,""),対応表3!D10)</f>
        <v>中</v>
      </c>
      <c r="H10" s="202" t="str">
        <f ca="1">IF(AND(VALUE_KOSHUKYOKA1_1&lt;&gt;"",VALUE_KOSHUKYOKA1_3&lt;&gt;""),IF(AND(VALUE_KOSHUKYOKA1_1=対応表3!D10,VALUE_KOSHUKYOKA1_3=F10),対応表3!E10,""),対応表3!E10)</f>
        <v>美</v>
      </c>
      <c r="I10" s="204" t="str">
        <f ca="1">IF(AND(VALUE_KOSHUKYOKA1_1&lt;&gt;"",VALUE_KOSHUKYOKA1_2&lt;&gt;""),IF(AND(VALUE_KOSHUKYOKA1_1=対応表3!D10,VALUE_KOSHUKYOKA1_2=対応表3!E10),対応表3!F10,""),対応表3!F10)</f>
        <v>術</v>
      </c>
      <c r="J10" s="1" t="e">
        <f ca="1">IF(OFFSET(対応表2!$B$13,$B10,J$3)="○",TRUE,FALSE)</f>
        <v>#N/A</v>
      </c>
      <c r="K10" s="1" t="e">
        <f ca="1">IF(OFFSET(対応表2!$B$13,$B10,K$3)="○",TRUE,FALSE)</f>
        <v>#N/A</v>
      </c>
      <c r="L10" s="1" t="e">
        <f ca="1">IF(OFFSET(対応表2!$B$13,$B10,L$3)="○",TRUE,FALSE)</f>
        <v>#N/A</v>
      </c>
      <c r="M10" s="1" t="e">
        <f ca="1">IF(OFFSET(対応表2!$B$13,$B10,M$3)="○",TRUE,FALSE)</f>
        <v>#N/A</v>
      </c>
      <c r="N10" s="1" t="e">
        <f ca="1">IF(OFFSET(対応表2!$B$13,$B10,N$3)="○",TRUE,FALSE)</f>
        <v>#N/A</v>
      </c>
      <c r="O10" s="1" t="e">
        <f ca="1">IF(OFFSET(対応表2!$B$13,$B10,O$3)="○",TRUE,FALSE)</f>
        <v>#N/A</v>
      </c>
      <c r="P10" s="1" t="e">
        <f ca="1">IF(OFFSET(対応表2!$B$13,$B10,P$3)="○",TRUE,FALSE)</f>
        <v>#N/A</v>
      </c>
      <c r="Q10" s="1" t="e">
        <f ca="1">IF(OFFSET(対応表2!$B$13,$B10,Q$3)="○",TRUE,FALSE)</f>
        <v>#N/A</v>
      </c>
      <c r="R10" s="1" t="e">
        <f ca="1">IF(OFFSET(対応表2!$B$13,$B10,R$3)="○",TRUE,FALSE)</f>
        <v>#N/A</v>
      </c>
      <c r="S10" s="1" t="e">
        <f ca="1">IF(OFFSET(対応表2!$B$13,$B10,S$3)="○",TRUE,FALSE)</f>
        <v>#N/A</v>
      </c>
      <c r="T10" s="1" t="e">
        <f ca="1">IF(OFFSET(対応表2!$B$13,$B10,T$3)="○",TRUE,FALSE)</f>
        <v>#N/A</v>
      </c>
    </row>
    <row r="11" spans="1:20" x14ac:dyDescent="0.15">
      <c r="A11" t="e">
        <f ca="1">IF(IF(ISERROR(OFFSET(対応表2!$B$13,B11,$C$2)),IF(ISERROR(OR(J11,K11,L11)),OR(M11,N11,O11,P11,Q11,R11,S11,T11),OR(J11,K11,L11)),OFFSET(対応表2!$B$13,B11,$C$2)="○"),TRUE,FALSE)</f>
        <v>#N/A</v>
      </c>
      <c r="B11" s="188">
        <f ca="1">MATCH(C11,OFFSET(対応表2!$A$13,0,0,対応表!$X$7,1),0)-1</f>
        <v>7</v>
      </c>
      <c r="C11" s="16" t="s">
        <v>953</v>
      </c>
      <c r="D11" s="1" t="str">
        <f t="shared" ca="1" si="0"/>
        <v>中</v>
      </c>
      <c r="E11" s="1" t="str">
        <f t="shared" ca="1" si="1"/>
        <v>保</v>
      </c>
      <c r="F11" s="1" t="str">
        <f t="shared" ca="1" si="2"/>
        <v>体</v>
      </c>
      <c r="G11" s="202" t="str">
        <f ca="1">IF(AND(VALUE_KOSHUKYOKA1_2&lt;&gt;"",VALUE_KOSHUKYOKA1_3&lt;&gt;""),IF(AND(VALUE_KOSHUKYOKA1_2=対応表3!E11,VALUE_KOSHUKYOKA1_3=対応表3!F11),対応表3!D11,""),対応表3!D11)</f>
        <v>中</v>
      </c>
      <c r="H11" s="202" t="str">
        <f ca="1">IF(AND(VALUE_KOSHUKYOKA1_1&lt;&gt;"",VALUE_KOSHUKYOKA1_3&lt;&gt;""),IF(AND(VALUE_KOSHUKYOKA1_1=対応表3!D11,VALUE_KOSHUKYOKA1_3=F11),対応表3!E11,""),対応表3!E11)</f>
        <v>保</v>
      </c>
      <c r="I11" s="204" t="str">
        <f ca="1">IF(AND(VALUE_KOSHUKYOKA1_1&lt;&gt;"",VALUE_KOSHUKYOKA1_2&lt;&gt;""),IF(AND(VALUE_KOSHUKYOKA1_1=対応表3!D11,VALUE_KOSHUKYOKA1_2=対応表3!E11),対応表3!F11,""),対応表3!F11)</f>
        <v>体</v>
      </c>
      <c r="J11" s="1" t="e">
        <f ca="1">IF(OFFSET(対応表2!$B$13,$B11,J$3)="○",TRUE,FALSE)</f>
        <v>#N/A</v>
      </c>
      <c r="K11" s="1" t="e">
        <f ca="1">IF(OFFSET(対応表2!$B$13,$B11,K$3)="○",TRUE,FALSE)</f>
        <v>#N/A</v>
      </c>
      <c r="L11" s="1" t="e">
        <f ca="1">IF(OFFSET(対応表2!$B$13,$B11,L$3)="○",TRUE,FALSE)</f>
        <v>#N/A</v>
      </c>
      <c r="M11" s="1" t="e">
        <f ca="1">IF(OFFSET(対応表2!$B$13,$B11,M$3)="○",TRUE,FALSE)</f>
        <v>#N/A</v>
      </c>
      <c r="N11" s="1" t="e">
        <f ca="1">IF(OFFSET(対応表2!$B$13,$B11,N$3)="○",TRUE,FALSE)</f>
        <v>#N/A</v>
      </c>
      <c r="O11" s="1" t="e">
        <f ca="1">IF(OFFSET(対応表2!$B$13,$B11,O$3)="○",TRUE,FALSE)</f>
        <v>#N/A</v>
      </c>
      <c r="P11" s="1" t="e">
        <f ca="1">IF(OFFSET(対応表2!$B$13,$B11,P$3)="○",TRUE,FALSE)</f>
        <v>#N/A</v>
      </c>
      <c r="Q11" s="1" t="e">
        <f ca="1">IF(OFFSET(対応表2!$B$13,$B11,Q$3)="○",TRUE,FALSE)</f>
        <v>#N/A</v>
      </c>
      <c r="R11" s="1" t="e">
        <f ca="1">IF(OFFSET(対応表2!$B$13,$B11,R$3)="○",TRUE,FALSE)</f>
        <v>#N/A</v>
      </c>
      <c r="S11" s="1" t="e">
        <f ca="1">IF(OFFSET(対応表2!$B$13,$B11,S$3)="○",TRUE,FALSE)</f>
        <v>#N/A</v>
      </c>
      <c r="T11" s="1" t="e">
        <f ca="1">IF(OFFSET(対応表2!$B$13,$B11,T$3)="○",TRUE,FALSE)</f>
        <v>#N/A</v>
      </c>
    </row>
    <row r="12" spans="1:20" x14ac:dyDescent="0.15">
      <c r="A12" t="e">
        <f ca="1">IF(IF(ISERROR(OFFSET(対応表2!$B$13,B12,$C$2)),IF(ISERROR(OR(J12,K12,L12)),OR(M12,N12,O12,P12,Q12,R12,S12,T12),OR(J12,K12,L12)),OFFSET(対応表2!$B$13,B12,$C$2)="○"),TRUE,FALSE)</f>
        <v>#N/A</v>
      </c>
      <c r="B12" s="188">
        <f ca="1">MATCH(C12,OFFSET(対応表2!$A$13,0,0,対応表!$X$7,1),0)-1</f>
        <v>8</v>
      </c>
      <c r="C12" s="16" t="s">
        <v>954</v>
      </c>
      <c r="D12" s="1" t="str">
        <f t="shared" ca="1" si="0"/>
        <v>中</v>
      </c>
      <c r="E12" s="1" t="str">
        <f t="shared" ca="1" si="1"/>
        <v>技</v>
      </c>
      <c r="F12" s="1" t="str">
        <f t="shared" ca="1" si="2"/>
        <v>術</v>
      </c>
      <c r="G12" s="202" t="str">
        <f ca="1">IF(AND(VALUE_KOSHUKYOKA1_2&lt;&gt;"",VALUE_KOSHUKYOKA1_3&lt;&gt;""),IF(AND(VALUE_KOSHUKYOKA1_2=対応表3!E12,VALUE_KOSHUKYOKA1_3=対応表3!F12),対応表3!D12,""),対応表3!D12)</f>
        <v>中</v>
      </c>
      <c r="H12" s="202" t="str">
        <f ca="1">IF(AND(VALUE_KOSHUKYOKA1_1&lt;&gt;"",VALUE_KOSHUKYOKA1_3&lt;&gt;""),IF(AND(VALUE_KOSHUKYOKA1_1=対応表3!D12,VALUE_KOSHUKYOKA1_3=F12),対応表3!E12,""),対応表3!E12)</f>
        <v>技</v>
      </c>
      <c r="I12" s="204" t="str">
        <f ca="1">IF(AND(VALUE_KOSHUKYOKA1_1&lt;&gt;"",VALUE_KOSHUKYOKA1_2&lt;&gt;""),IF(AND(VALUE_KOSHUKYOKA1_1=対応表3!D12,VALUE_KOSHUKYOKA1_2=対応表3!E12),対応表3!F12,""),対応表3!F12)</f>
        <v>術</v>
      </c>
      <c r="J12" s="1" t="e">
        <f ca="1">IF(OFFSET(対応表2!$B$13,$B12,J$3)="○",TRUE,FALSE)</f>
        <v>#N/A</v>
      </c>
      <c r="K12" s="1" t="e">
        <f ca="1">IF(OFFSET(対応表2!$B$13,$B12,K$3)="○",TRUE,FALSE)</f>
        <v>#N/A</v>
      </c>
      <c r="L12" s="1" t="e">
        <f ca="1">IF(OFFSET(対応表2!$B$13,$B12,L$3)="○",TRUE,FALSE)</f>
        <v>#N/A</v>
      </c>
      <c r="M12" s="1" t="e">
        <f ca="1">IF(OFFSET(対応表2!$B$13,$B12,M$3)="○",TRUE,FALSE)</f>
        <v>#N/A</v>
      </c>
      <c r="N12" s="1" t="e">
        <f ca="1">IF(OFFSET(対応表2!$B$13,$B12,N$3)="○",TRUE,FALSE)</f>
        <v>#N/A</v>
      </c>
      <c r="O12" s="1" t="e">
        <f ca="1">IF(OFFSET(対応表2!$B$13,$B12,O$3)="○",TRUE,FALSE)</f>
        <v>#N/A</v>
      </c>
      <c r="P12" s="1" t="e">
        <f ca="1">IF(OFFSET(対応表2!$B$13,$B12,P$3)="○",TRUE,FALSE)</f>
        <v>#N/A</v>
      </c>
      <c r="Q12" s="1" t="e">
        <f ca="1">IF(OFFSET(対応表2!$B$13,$B12,Q$3)="○",TRUE,FALSE)</f>
        <v>#N/A</v>
      </c>
      <c r="R12" s="1" t="e">
        <f ca="1">IF(OFFSET(対応表2!$B$13,$B12,R$3)="○",TRUE,FALSE)</f>
        <v>#N/A</v>
      </c>
      <c r="S12" s="1" t="e">
        <f ca="1">IF(OFFSET(対応表2!$B$13,$B12,S$3)="○",TRUE,FALSE)</f>
        <v>#N/A</v>
      </c>
      <c r="T12" s="1" t="e">
        <f ca="1">IF(OFFSET(対応表2!$B$13,$B12,T$3)="○",TRUE,FALSE)</f>
        <v>#N/A</v>
      </c>
    </row>
    <row r="13" spans="1:20" x14ac:dyDescent="0.15">
      <c r="A13" t="e">
        <f ca="1">IF(IF(ISERROR(OFFSET(対応表2!$B$13,B13,$C$2)),IF(ISERROR(OR(J13,K13,L13)),OR(M13,N13,O13,P13,Q13,R13,S13,T13),OR(J13,K13,L13)),OFFSET(対応表2!$B$13,B13,$C$2)="○"),TRUE,FALSE)</f>
        <v>#N/A</v>
      </c>
      <c r="B13" s="188">
        <f ca="1">MATCH(C13,OFFSET(対応表2!$A$13,0,0,対応表!$X$7,1),0)-1</f>
        <v>9</v>
      </c>
      <c r="C13" s="16" t="s">
        <v>955</v>
      </c>
      <c r="D13" s="1" t="str">
        <f t="shared" ca="1" si="0"/>
        <v>中</v>
      </c>
      <c r="E13" s="1" t="str">
        <f t="shared" ca="1" si="1"/>
        <v>家</v>
      </c>
      <c r="F13" s="1" t="str">
        <f t="shared" ca="1" si="2"/>
        <v>庭</v>
      </c>
      <c r="G13" s="202" t="str">
        <f ca="1">IF(AND(VALUE_KOSHUKYOKA1_2&lt;&gt;"",VALUE_KOSHUKYOKA1_3&lt;&gt;""),IF(AND(VALUE_KOSHUKYOKA1_2=対応表3!E13,VALUE_KOSHUKYOKA1_3=対応表3!F13),対応表3!D13,""),対応表3!D13)</f>
        <v>中</v>
      </c>
      <c r="H13" s="202" t="str">
        <f ca="1">IF(AND(VALUE_KOSHUKYOKA1_1&lt;&gt;"",VALUE_KOSHUKYOKA1_3&lt;&gt;""),IF(AND(VALUE_KOSHUKYOKA1_1=対応表3!D13,VALUE_KOSHUKYOKA1_3=F13),対応表3!E13,""),対応表3!E13)</f>
        <v>家</v>
      </c>
      <c r="I13" s="204" t="str">
        <f ca="1">IF(AND(VALUE_KOSHUKYOKA1_1&lt;&gt;"",VALUE_KOSHUKYOKA1_2&lt;&gt;""),IF(AND(VALUE_KOSHUKYOKA1_1=対応表3!D13,VALUE_KOSHUKYOKA1_2=対応表3!E13),対応表3!F13,""),対応表3!F13)</f>
        <v>庭</v>
      </c>
      <c r="J13" s="1" t="e">
        <f ca="1">IF(OFFSET(対応表2!$B$13,$B13,J$3)="○",TRUE,FALSE)</f>
        <v>#N/A</v>
      </c>
      <c r="K13" s="1" t="e">
        <f ca="1">IF(OFFSET(対応表2!$B$13,$B13,K$3)="○",TRUE,FALSE)</f>
        <v>#N/A</v>
      </c>
      <c r="L13" s="1" t="e">
        <f ca="1">IF(OFFSET(対応表2!$B$13,$B13,L$3)="○",TRUE,FALSE)</f>
        <v>#N/A</v>
      </c>
      <c r="M13" s="1" t="e">
        <f ca="1">IF(OFFSET(対応表2!$B$13,$B13,M$3)="○",TRUE,FALSE)</f>
        <v>#N/A</v>
      </c>
      <c r="N13" s="1" t="e">
        <f ca="1">IF(OFFSET(対応表2!$B$13,$B13,N$3)="○",TRUE,FALSE)</f>
        <v>#N/A</v>
      </c>
      <c r="O13" s="1" t="e">
        <f ca="1">IF(OFFSET(対応表2!$B$13,$B13,O$3)="○",TRUE,FALSE)</f>
        <v>#N/A</v>
      </c>
      <c r="P13" s="1" t="e">
        <f ca="1">IF(OFFSET(対応表2!$B$13,$B13,P$3)="○",TRUE,FALSE)</f>
        <v>#N/A</v>
      </c>
      <c r="Q13" s="1" t="e">
        <f ca="1">IF(OFFSET(対応表2!$B$13,$B13,Q$3)="○",TRUE,FALSE)</f>
        <v>#N/A</v>
      </c>
      <c r="R13" s="1" t="e">
        <f ca="1">IF(OFFSET(対応表2!$B$13,$B13,R$3)="○",TRUE,FALSE)</f>
        <v>#N/A</v>
      </c>
      <c r="S13" s="1" t="e">
        <f ca="1">IF(OFFSET(対応表2!$B$13,$B13,S$3)="○",TRUE,FALSE)</f>
        <v>#N/A</v>
      </c>
      <c r="T13" s="1" t="e">
        <f ca="1">IF(OFFSET(対応表2!$B$13,$B13,T$3)="○",TRUE,FALSE)</f>
        <v>#N/A</v>
      </c>
    </row>
    <row r="14" spans="1:20" x14ac:dyDescent="0.15">
      <c r="A14" t="e">
        <f ca="1">IF(IF(ISERROR(OFFSET(対応表2!$B$13,B14,$C$2)),IF(ISERROR(OR(J14,K14,L14)),OR(M14,N14,O14,P14,Q14,R14,S14,T14),OR(J14,K14,L14)),OFFSET(対応表2!$B$13,B14,$C$2)="○"),TRUE,FALSE)</f>
        <v>#N/A</v>
      </c>
      <c r="B14" s="188">
        <f ca="1">MATCH(C14,OFFSET(対応表2!$A$13,0,0,対応表!$X$7,1),0)-1</f>
        <v>10</v>
      </c>
      <c r="C14" s="16" t="s">
        <v>956</v>
      </c>
      <c r="D14" s="1" t="str">
        <f t="shared" ca="1" si="0"/>
        <v>中</v>
      </c>
      <c r="E14" s="1" t="str">
        <f t="shared" ca="1" si="1"/>
        <v>英</v>
      </c>
      <c r="F14" s="1" t="str">
        <f t="shared" ca="1" si="2"/>
        <v>語</v>
      </c>
      <c r="G14" s="202" t="str">
        <f ca="1">IF(AND(VALUE_KOSHUKYOKA1_2&lt;&gt;"",VALUE_KOSHUKYOKA1_3&lt;&gt;""),IF(AND(VALUE_KOSHUKYOKA1_2=対応表3!E14,VALUE_KOSHUKYOKA1_3=対応表3!F14),対応表3!D14,""),対応表3!D14)</f>
        <v>中</v>
      </c>
      <c r="H14" s="202" t="str">
        <f ca="1">IF(AND(VALUE_KOSHUKYOKA1_1&lt;&gt;"",VALUE_KOSHUKYOKA1_3&lt;&gt;""),IF(AND(VALUE_KOSHUKYOKA1_1=対応表3!D14,VALUE_KOSHUKYOKA1_3=F14),対応表3!E14,""),対応表3!E14)</f>
        <v>英</v>
      </c>
      <c r="I14" s="204" t="str">
        <f ca="1">IF(AND(VALUE_KOSHUKYOKA1_1&lt;&gt;"",VALUE_KOSHUKYOKA1_2&lt;&gt;""),IF(AND(VALUE_KOSHUKYOKA1_1=対応表3!D14,VALUE_KOSHUKYOKA1_2=対応表3!E14),対応表3!F14,""),対応表3!F14)</f>
        <v>語</v>
      </c>
      <c r="J14" s="1" t="e">
        <f ca="1">IF(OFFSET(対応表2!$B$13,$B14,J$3)="○",TRUE,FALSE)</f>
        <v>#N/A</v>
      </c>
      <c r="K14" s="1" t="e">
        <f ca="1">IF(OFFSET(対応表2!$B$13,$B14,K$3)="○",TRUE,FALSE)</f>
        <v>#N/A</v>
      </c>
      <c r="L14" s="1" t="e">
        <f ca="1">IF(OFFSET(対応表2!$B$13,$B14,L$3)="○",TRUE,FALSE)</f>
        <v>#N/A</v>
      </c>
      <c r="M14" s="1" t="e">
        <f ca="1">IF(OFFSET(対応表2!$B$13,$B14,M$3)="○",TRUE,FALSE)</f>
        <v>#N/A</v>
      </c>
      <c r="N14" s="1" t="e">
        <f ca="1">IF(OFFSET(対応表2!$B$13,$B14,N$3)="○",TRUE,FALSE)</f>
        <v>#N/A</v>
      </c>
      <c r="O14" s="1" t="e">
        <f ca="1">IF(OFFSET(対応表2!$B$13,$B14,O$3)="○",TRUE,FALSE)</f>
        <v>#N/A</v>
      </c>
      <c r="P14" s="1" t="e">
        <f ca="1">IF(OFFSET(対応表2!$B$13,$B14,P$3)="○",TRUE,FALSE)</f>
        <v>#N/A</v>
      </c>
      <c r="Q14" s="1" t="e">
        <f ca="1">IF(OFFSET(対応表2!$B$13,$B14,Q$3)="○",TRUE,FALSE)</f>
        <v>#N/A</v>
      </c>
      <c r="R14" s="1" t="e">
        <f ca="1">IF(OFFSET(対応表2!$B$13,$B14,R$3)="○",TRUE,FALSE)</f>
        <v>#N/A</v>
      </c>
      <c r="S14" s="1" t="e">
        <f ca="1">IF(OFFSET(対応表2!$B$13,$B14,S$3)="○",TRUE,FALSE)</f>
        <v>#N/A</v>
      </c>
      <c r="T14" s="1" t="e">
        <f ca="1">IF(OFFSET(対応表2!$B$13,$B14,T$3)="○",TRUE,FALSE)</f>
        <v>#N/A</v>
      </c>
    </row>
    <row r="15" spans="1:20" x14ac:dyDescent="0.15">
      <c r="A15" t="e">
        <f ca="1">IF(IF(ISERROR(OFFSET(対応表2!$B$13,B15,$C$2)),IF(ISERROR(OR(J15,K15,L15)),OR(M15,N15,O15,P15,Q15,R15,S15,T15),OR(J15,K15,L15)),OFFSET(対応表2!$B$13,B15,$C$2)="○"),TRUE,FALSE)</f>
        <v>#N/A</v>
      </c>
      <c r="B15" s="188">
        <f ca="1">MATCH(C15,OFFSET(対応表2!$A$13,0,0,対応表!$X$7,1),0)-1</f>
        <v>11</v>
      </c>
      <c r="C15" s="16" t="s">
        <v>1092</v>
      </c>
      <c r="D15" s="1" t="str">
        <f t="shared" ca="1" si="0"/>
        <v>高</v>
      </c>
      <c r="E15" s="1" t="str">
        <f t="shared" ca="1" si="1"/>
        <v>国</v>
      </c>
      <c r="F15" s="1" t="str">
        <f t="shared" ca="1" si="2"/>
        <v>語</v>
      </c>
      <c r="G15" s="202" t="str">
        <f ca="1">IF(AND(VALUE_KOSHUKYOKA1_2&lt;&gt;"",VALUE_KOSHUKYOKA1_3&lt;&gt;""),IF(AND(VALUE_KOSHUKYOKA1_2=対応表3!E15,VALUE_KOSHUKYOKA1_3=対応表3!F15),対応表3!D15,""),対応表3!D15)</f>
        <v>高</v>
      </c>
      <c r="H15" s="202" t="str">
        <f ca="1">IF(AND(VALUE_KOSHUKYOKA1_1&lt;&gt;"",VALUE_KOSHUKYOKA1_3&lt;&gt;""),IF(AND(VALUE_KOSHUKYOKA1_1=対応表3!D15,VALUE_KOSHUKYOKA1_3=F15),対応表3!E15,""),対応表3!E15)</f>
        <v>国</v>
      </c>
      <c r="I15" s="204" t="str">
        <f ca="1">IF(AND(VALUE_KOSHUKYOKA1_1&lt;&gt;"",VALUE_KOSHUKYOKA1_2&lt;&gt;""),IF(AND(VALUE_KOSHUKYOKA1_1=対応表3!D15,VALUE_KOSHUKYOKA1_2=対応表3!E15),対応表3!F15,""),対応表3!F15)</f>
        <v>語</v>
      </c>
      <c r="J15" s="1" t="e">
        <f ca="1">IF(OFFSET(対応表2!$B$13,$B15,J$3)="○",TRUE,FALSE)</f>
        <v>#N/A</v>
      </c>
      <c r="K15" s="1" t="e">
        <f ca="1">IF(OFFSET(対応表2!$B$13,$B15,K$3)="○",TRUE,FALSE)</f>
        <v>#N/A</v>
      </c>
      <c r="L15" s="1" t="e">
        <f ca="1">IF(OFFSET(対応表2!$B$13,$B15,L$3)="○",TRUE,FALSE)</f>
        <v>#N/A</v>
      </c>
      <c r="M15" s="1" t="e">
        <f ca="1">IF(OFFSET(対応表2!$B$13,$B15,M$3)="○",TRUE,FALSE)</f>
        <v>#N/A</v>
      </c>
      <c r="N15" s="1" t="e">
        <f ca="1">IF(OFFSET(対応表2!$B$13,$B15,N$3)="○",TRUE,FALSE)</f>
        <v>#N/A</v>
      </c>
      <c r="O15" s="1" t="e">
        <f ca="1">IF(OFFSET(対応表2!$B$13,$B15,O$3)="○",TRUE,FALSE)</f>
        <v>#N/A</v>
      </c>
      <c r="P15" s="1" t="e">
        <f ca="1">IF(OFFSET(対応表2!$B$13,$B15,P$3)="○",TRUE,FALSE)</f>
        <v>#N/A</v>
      </c>
      <c r="Q15" s="1" t="e">
        <f ca="1">IF(OFFSET(対応表2!$B$13,$B15,Q$3)="○",TRUE,FALSE)</f>
        <v>#N/A</v>
      </c>
      <c r="R15" s="1" t="e">
        <f ca="1">IF(OFFSET(対応表2!$B$13,$B15,R$3)="○",TRUE,FALSE)</f>
        <v>#N/A</v>
      </c>
      <c r="S15" s="1" t="e">
        <f ca="1">IF(OFFSET(対応表2!$B$13,$B15,S$3)="○",TRUE,FALSE)</f>
        <v>#N/A</v>
      </c>
      <c r="T15" s="1" t="e">
        <f ca="1">IF(OFFSET(対応表2!$B$13,$B15,T$3)="○",TRUE,FALSE)</f>
        <v>#N/A</v>
      </c>
    </row>
    <row r="16" spans="1:20" x14ac:dyDescent="0.15">
      <c r="A16" t="e">
        <f ca="1">IF(IF(ISERROR(OFFSET(対応表2!$B$13,B16,$C$2)),IF(ISERROR(OR(J16,K16,L16)),OR(M16,N16,O16,P16,Q16,R16,S16,T16),OR(J16,K16,L16)),OFFSET(対応表2!$B$13,B16,$C$2)="○"),TRUE,FALSE)</f>
        <v>#N/A</v>
      </c>
      <c r="B16" s="188">
        <f ca="1">MATCH(C16,OFFSET(対応表2!$A$13,0,0,対応表!$X$7,1),0)-1</f>
        <v>12</v>
      </c>
      <c r="C16" s="16" t="s">
        <v>957</v>
      </c>
      <c r="D16" s="1" t="str">
        <f t="shared" ca="1" si="0"/>
        <v>高</v>
      </c>
      <c r="E16" s="1" t="str">
        <f t="shared" ca="1" si="1"/>
        <v>地</v>
      </c>
      <c r="F16" s="1" t="str">
        <f t="shared" ca="1" si="2"/>
        <v>公</v>
      </c>
      <c r="G16" s="202" t="str">
        <f ca="1">IF(AND(VALUE_KOSHUKYOKA1_2&lt;&gt;"",VALUE_KOSHUKYOKA1_3&lt;&gt;""),IF(AND(VALUE_KOSHUKYOKA1_2=対応表3!E16,VALUE_KOSHUKYOKA1_3=対応表3!F16),対応表3!D16,""),対応表3!D16)</f>
        <v>高</v>
      </c>
      <c r="H16" s="202" t="str">
        <f ca="1">IF(AND(VALUE_KOSHUKYOKA1_1&lt;&gt;"",VALUE_KOSHUKYOKA1_3&lt;&gt;""),IF(AND(VALUE_KOSHUKYOKA1_1=対応表3!D16,VALUE_KOSHUKYOKA1_3=F16),対応表3!E16,""),対応表3!E16)</f>
        <v>地</v>
      </c>
      <c r="I16" s="204" t="str">
        <f ca="1">IF(AND(VALUE_KOSHUKYOKA1_1&lt;&gt;"",VALUE_KOSHUKYOKA1_2&lt;&gt;""),IF(AND(VALUE_KOSHUKYOKA1_1=対応表3!D16,VALUE_KOSHUKYOKA1_2=対応表3!E16),対応表3!F16,""),対応表3!F16)</f>
        <v>公</v>
      </c>
      <c r="J16" s="1" t="e">
        <f ca="1">IF(OFFSET(対応表2!$B$13,$B16,J$3)="○",TRUE,FALSE)</f>
        <v>#N/A</v>
      </c>
      <c r="K16" s="1" t="e">
        <f ca="1">IF(OFFSET(対応表2!$B$13,$B16,K$3)="○",TRUE,FALSE)</f>
        <v>#N/A</v>
      </c>
      <c r="L16" s="1" t="e">
        <f ca="1">IF(OFFSET(対応表2!$B$13,$B16,L$3)="○",TRUE,FALSE)</f>
        <v>#N/A</v>
      </c>
      <c r="M16" s="1" t="e">
        <f ca="1">IF(OFFSET(対応表2!$B$13,$B16,M$3)="○",TRUE,FALSE)</f>
        <v>#N/A</v>
      </c>
      <c r="N16" s="1" t="e">
        <f ca="1">IF(OFFSET(対応表2!$B$13,$B16,N$3)="○",TRUE,FALSE)</f>
        <v>#N/A</v>
      </c>
      <c r="O16" s="1" t="e">
        <f ca="1">IF(OFFSET(対応表2!$B$13,$B16,O$3)="○",TRUE,FALSE)</f>
        <v>#N/A</v>
      </c>
      <c r="P16" s="1" t="e">
        <f ca="1">IF(OFFSET(対応表2!$B$13,$B16,P$3)="○",TRUE,FALSE)</f>
        <v>#N/A</v>
      </c>
      <c r="Q16" s="1" t="e">
        <f ca="1">IF(OFFSET(対応表2!$B$13,$B16,Q$3)="○",TRUE,FALSE)</f>
        <v>#N/A</v>
      </c>
      <c r="R16" s="1" t="e">
        <f ca="1">IF(OFFSET(対応表2!$B$13,$B16,R$3)="○",TRUE,FALSE)</f>
        <v>#N/A</v>
      </c>
      <c r="S16" s="1" t="e">
        <f ca="1">IF(OFFSET(対応表2!$B$13,$B16,S$3)="○",TRUE,FALSE)</f>
        <v>#N/A</v>
      </c>
      <c r="T16" s="1" t="e">
        <f ca="1">IF(OFFSET(対応表2!$B$13,$B16,T$3)="○",TRUE,FALSE)</f>
        <v>#N/A</v>
      </c>
    </row>
    <row r="17" spans="1:20" x14ac:dyDescent="0.15">
      <c r="A17" t="e">
        <f ca="1">IF(IF(ISERROR(OFFSET(対応表2!$B$13,B17,$C$2)),IF(ISERROR(OR(J17,K17,L17)),OR(M17,N17,O17,P17,Q17,R17,S17,T17),OR(J17,K17,L17)),OFFSET(対応表2!$B$13,B17,$C$2)="○"),TRUE,FALSE)</f>
        <v>#N/A</v>
      </c>
      <c r="B17" s="188">
        <f ca="1">MATCH(C17,OFFSET(対応表2!$A$13,0,0,対応表!$X$7,1),0)-1</f>
        <v>13</v>
      </c>
      <c r="C17" s="16" t="s">
        <v>958</v>
      </c>
      <c r="D17" s="1" t="str">
        <f t="shared" ca="1" si="0"/>
        <v>高</v>
      </c>
      <c r="E17" s="1" t="str">
        <f t="shared" ca="1" si="1"/>
        <v>数</v>
      </c>
      <c r="F17" s="1" t="str">
        <f t="shared" ca="1" si="2"/>
        <v>学</v>
      </c>
      <c r="G17" s="202" t="str">
        <f ca="1">IF(AND(VALUE_KOSHUKYOKA1_2&lt;&gt;"",VALUE_KOSHUKYOKA1_3&lt;&gt;""),IF(AND(VALUE_KOSHUKYOKA1_2=対応表3!E17,VALUE_KOSHUKYOKA1_3=対応表3!F17),対応表3!D17,""),対応表3!D17)</f>
        <v>高</v>
      </c>
      <c r="H17" s="202" t="str">
        <f ca="1">IF(AND(VALUE_KOSHUKYOKA1_1&lt;&gt;"",VALUE_KOSHUKYOKA1_3&lt;&gt;""),IF(AND(VALUE_KOSHUKYOKA1_1=対応表3!D17,VALUE_KOSHUKYOKA1_3=F17),対応表3!E17,""),対応表3!E17)</f>
        <v>数</v>
      </c>
      <c r="I17" s="204" t="str">
        <f ca="1">IF(AND(VALUE_KOSHUKYOKA1_1&lt;&gt;"",VALUE_KOSHUKYOKA1_2&lt;&gt;""),IF(AND(VALUE_KOSHUKYOKA1_1=対応表3!D17,VALUE_KOSHUKYOKA1_2=対応表3!E17),対応表3!F17,""),対応表3!F17)</f>
        <v>学</v>
      </c>
      <c r="J17" s="1" t="e">
        <f ca="1">IF(OFFSET(対応表2!$B$13,$B17,J$3)="○",TRUE,FALSE)</f>
        <v>#N/A</v>
      </c>
      <c r="K17" s="1" t="e">
        <f ca="1">IF(OFFSET(対応表2!$B$13,$B17,K$3)="○",TRUE,FALSE)</f>
        <v>#N/A</v>
      </c>
      <c r="L17" s="1" t="e">
        <f ca="1">IF(OFFSET(対応表2!$B$13,$B17,L$3)="○",TRUE,FALSE)</f>
        <v>#N/A</v>
      </c>
      <c r="M17" s="1" t="e">
        <f ca="1">IF(OFFSET(対応表2!$B$13,$B17,M$3)="○",TRUE,FALSE)</f>
        <v>#N/A</v>
      </c>
      <c r="N17" s="1" t="e">
        <f ca="1">IF(OFFSET(対応表2!$B$13,$B17,N$3)="○",TRUE,FALSE)</f>
        <v>#N/A</v>
      </c>
      <c r="O17" s="1" t="e">
        <f ca="1">IF(OFFSET(対応表2!$B$13,$B17,O$3)="○",TRUE,FALSE)</f>
        <v>#N/A</v>
      </c>
      <c r="P17" s="1" t="e">
        <f ca="1">IF(OFFSET(対応表2!$B$13,$B17,P$3)="○",TRUE,FALSE)</f>
        <v>#N/A</v>
      </c>
      <c r="Q17" s="1" t="e">
        <f ca="1">IF(OFFSET(対応表2!$B$13,$B17,Q$3)="○",TRUE,FALSE)</f>
        <v>#N/A</v>
      </c>
      <c r="R17" s="1" t="e">
        <f ca="1">IF(OFFSET(対応表2!$B$13,$B17,R$3)="○",TRUE,FALSE)</f>
        <v>#N/A</v>
      </c>
      <c r="S17" s="1" t="e">
        <f ca="1">IF(OFFSET(対応表2!$B$13,$B17,S$3)="○",TRUE,FALSE)</f>
        <v>#N/A</v>
      </c>
      <c r="T17" s="1" t="e">
        <f ca="1">IF(OFFSET(対応表2!$B$13,$B17,T$3)="○",TRUE,FALSE)</f>
        <v>#N/A</v>
      </c>
    </row>
    <row r="18" spans="1:20" x14ac:dyDescent="0.15">
      <c r="A18" t="e">
        <f ca="1">IF(IF(ISERROR(OFFSET(対応表2!$B$13,B18,$C$2)),IF(ISERROR(OR(J18,K18,L18)),OR(M18,N18,O18,P18,Q18,R18,S18,T18),OR(J18,K18,L18)),OFFSET(対応表2!$B$13,B18,$C$2)="○"),TRUE,FALSE)</f>
        <v>#N/A</v>
      </c>
      <c r="B18" s="188">
        <f ca="1">MATCH(C18,OFFSET(対応表2!$A$13,0,0,対応表!$X$7,1),0)-1</f>
        <v>14</v>
      </c>
      <c r="C18" s="16" t="s">
        <v>959</v>
      </c>
      <c r="D18" s="1" t="str">
        <f t="shared" ca="1" si="0"/>
        <v>高</v>
      </c>
      <c r="E18" s="1" t="str">
        <f t="shared" ca="1" si="1"/>
        <v>理</v>
      </c>
      <c r="F18" s="1" t="str">
        <f t="shared" ca="1" si="2"/>
        <v>科</v>
      </c>
      <c r="G18" s="202" t="str">
        <f ca="1">IF(AND(VALUE_KOSHUKYOKA1_2&lt;&gt;"",VALUE_KOSHUKYOKA1_3&lt;&gt;""),IF(AND(VALUE_KOSHUKYOKA1_2=対応表3!E18,VALUE_KOSHUKYOKA1_3=対応表3!F18),対応表3!D18,""),対応表3!D18)</f>
        <v>高</v>
      </c>
      <c r="H18" s="202" t="str">
        <f ca="1">IF(AND(VALUE_KOSHUKYOKA1_1&lt;&gt;"",VALUE_KOSHUKYOKA1_3&lt;&gt;""),IF(AND(VALUE_KOSHUKYOKA1_1=対応表3!D18,VALUE_KOSHUKYOKA1_3=F18),対応表3!E18,""),対応表3!E18)</f>
        <v>理</v>
      </c>
      <c r="I18" s="204" t="str">
        <f ca="1">IF(AND(VALUE_KOSHUKYOKA1_1&lt;&gt;"",VALUE_KOSHUKYOKA1_2&lt;&gt;""),IF(AND(VALUE_KOSHUKYOKA1_1=対応表3!D18,VALUE_KOSHUKYOKA1_2=対応表3!E18),対応表3!F18,""),対応表3!F18)</f>
        <v>科</v>
      </c>
      <c r="J18" s="1" t="e">
        <f ca="1">IF(OFFSET(対応表2!$B$13,$B18,J$3)="○",TRUE,FALSE)</f>
        <v>#N/A</v>
      </c>
      <c r="K18" s="1" t="e">
        <f ca="1">IF(OFFSET(対応表2!$B$13,$B18,K$3)="○",TRUE,FALSE)</f>
        <v>#N/A</v>
      </c>
      <c r="L18" s="1" t="e">
        <f ca="1">IF(OFFSET(対応表2!$B$13,$B18,L$3)="○",TRUE,FALSE)</f>
        <v>#N/A</v>
      </c>
      <c r="M18" s="1" t="e">
        <f ca="1">IF(OFFSET(対応表2!$B$13,$B18,M$3)="○",TRUE,FALSE)</f>
        <v>#N/A</v>
      </c>
      <c r="N18" s="1" t="e">
        <f ca="1">IF(OFFSET(対応表2!$B$13,$B18,N$3)="○",TRUE,FALSE)</f>
        <v>#N/A</v>
      </c>
      <c r="O18" s="1" t="e">
        <f ca="1">IF(OFFSET(対応表2!$B$13,$B18,O$3)="○",TRUE,FALSE)</f>
        <v>#N/A</v>
      </c>
      <c r="P18" s="1" t="e">
        <f ca="1">IF(OFFSET(対応表2!$B$13,$B18,P$3)="○",TRUE,FALSE)</f>
        <v>#N/A</v>
      </c>
      <c r="Q18" s="1" t="e">
        <f ca="1">IF(OFFSET(対応表2!$B$13,$B18,Q$3)="○",TRUE,FALSE)</f>
        <v>#N/A</v>
      </c>
      <c r="R18" s="1" t="e">
        <f ca="1">IF(OFFSET(対応表2!$B$13,$B18,R$3)="○",TRUE,FALSE)</f>
        <v>#N/A</v>
      </c>
      <c r="S18" s="1" t="e">
        <f ca="1">IF(OFFSET(対応表2!$B$13,$B18,S$3)="○",TRUE,FALSE)</f>
        <v>#N/A</v>
      </c>
      <c r="T18" s="1" t="e">
        <f ca="1">IF(OFFSET(対応表2!$B$13,$B18,T$3)="○",TRUE,FALSE)</f>
        <v>#N/A</v>
      </c>
    </row>
    <row r="19" spans="1:20" x14ac:dyDescent="0.15">
      <c r="A19" t="e">
        <f ca="1">IF(IF(ISERROR(OFFSET(対応表2!$B$13,B19,$C$2)),IF(ISERROR(OR(J19,K19,L19)),OR(M19,N19,O19,P19,Q19,R19,S19,T19),OR(J19,K19,L19)),OFFSET(対応表2!$B$13,B19,$C$2)="○"),TRUE,FALSE)</f>
        <v>#N/A</v>
      </c>
      <c r="B19" s="188">
        <f ca="1">MATCH(C19,OFFSET(対応表2!$A$13,0,0,対応表!$X$7,1),0)-1</f>
        <v>15</v>
      </c>
      <c r="C19" s="16" t="s">
        <v>960</v>
      </c>
      <c r="D19" s="1" t="str">
        <f t="shared" ca="1" si="0"/>
        <v>高</v>
      </c>
      <c r="E19" s="1" t="str">
        <f t="shared" ca="1" si="1"/>
        <v>保</v>
      </c>
      <c r="F19" s="1" t="str">
        <f t="shared" ca="1" si="2"/>
        <v>体</v>
      </c>
      <c r="G19" s="202" t="str">
        <f ca="1">IF(AND(VALUE_KOSHUKYOKA1_2&lt;&gt;"",VALUE_KOSHUKYOKA1_3&lt;&gt;""),IF(AND(VALUE_KOSHUKYOKA1_2=対応表3!E19,VALUE_KOSHUKYOKA1_3=対応表3!F19),対応表3!D19,""),対応表3!D19)</f>
        <v>高</v>
      </c>
      <c r="H19" s="202" t="str">
        <f ca="1">IF(AND(VALUE_KOSHUKYOKA1_1&lt;&gt;"",VALUE_KOSHUKYOKA1_3&lt;&gt;""),IF(AND(VALUE_KOSHUKYOKA1_1=対応表3!D19,VALUE_KOSHUKYOKA1_3=F19),対応表3!E19,""),対応表3!E19)</f>
        <v>保</v>
      </c>
      <c r="I19" s="204" t="str">
        <f ca="1">IF(AND(VALUE_KOSHUKYOKA1_1&lt;&gt;"",VALUE_KOSHUKYOKA1_2&lt;&gt;""),IF(AND(VALUE_KOSHUKYOKA1_1=対応表3!D19,VALUE_KOSHUKYOKA1_2=対応表3!E19),対応表3!F19,""),対応表3!F19)</f>
        <v>体</v>
      </c>
      <c r="J19" s="1" t="e">
        <f ca="1">IF(OFFSET(対応表2!$B$13,$B19,J$3)="○",TRUE,FALSE)</f>
        <v>#N/A</v>
      </c>
      <c r="K19" s="1" t="e">
        <f ca="1">IF(OFFSET(対応表2!$B$13,$B19,K$3)="○",TRUE,FALSE)</f>
        <v>#N/A</v>
      </c>
      <c r="L19" s="1" t="e">
        <f ca="1">IF(OFFSET(対応表2!$B$13,$B19,L$3)="○",TRUE,FALSE)</f>
        <v>#N/A</v>
      </c>
      <c r="M19" s="1" t="e">
        <f ca="1">IF(OFFSET(対応表2!$B$13,$B19,M$3)="○",TRUE,FALSE)</f>
        <v>#N/A</v>
      </c>
      <c r="N19" s="1" t="e">
        <f ca="1">IF(OFFSET(対応表2!$B$13,$B19,N$3)="○",TRUE,FALSE)</f>
        <v>#N/A</v>
      </c>
      <c r="O19" s="1" t="e">
        <f ca="1">IF(OFFSET(対応表2!$B$13,$B19,O$3)="○",TRUE,FALSE)</f>
        <v>#N/A</v>
      </c>
      <c r="P19" s="1" t="e">
        <f ca="1">IF(OFFSET(対応表2!$B$13,$B19,P$3)="○",TRUE,FALSE)</f>
        <v>#N/A</v>
      </c>
      <c r="Q19" s="1" t="e">
        <f ca="1">IF(OFFSET(対応表2!$B$13,$B19,Q$3)="○",TRUE,FALSE)</f>
        <v>#N/A</v>
      </c>
      <c r="R19" s="1" t="e">
        <f ca="1">IF(OFFSET(対応表2!$B$13,$B19,R$3)="○",TRUE,FALSE)</f>
        <v>#N/A</v>
      </c>
      <c r="S19" s="1" t="e">
        <f ca="1">IF(OFFSET(対応表2!$B$13,$B19,S$3)="○",TRUE,FALSE)</f>
        <v>#N/A</v>
      </c>
      <c r="T19" s="1" t="e">
        <f ca="1">IF(OFFSET(対応表2!$B$13,$B19,T$3)="○",TRUE,FALSE)</f>
        <v>#N/A</v>
      </c>
    </row>
    <row r="20" spans="1:20" x14ac:dyDescent="0.15">
      <c r="A20" t="e">
        <f ca="1">IF(IF(ISERROR(OFFSET(対応表2!$B$13,B20,$C$2)),IF(ISERROR(OR(J20,K20,L20)),OR(M20,N20,O20,P20,Q20,R20,S20,T20),OR(J20,K20,L20)),OFFSET(対応表2!$B$13,B20,$C$2)="○"),TRUE,FALSE)</f>
        <v>#N/A</v>
      </c>
      <c r="B20" s="188">
        <f ca="1">MATCH(C20,OFFSET(対応表2!$A$13,0,0,対応表!$X$7,1),0)-1</f>
        <v>16</v>
      </c>
      <c r="C20" s="16" t="s">
        <v>961</v>
      </c>
      <c r="D20" s="1" t="str">
        <f t="shared" ca="1" si="0"/>
        <v>高</v>
      </c>
      <c r="E20" s="1" t="str">
        <f t="shared" ca="1" si="1"/>
        <v>音</v>
      </c>
      <c r="F20" s="1" t="str">
        <f t="shared" ca="1" si="2"/>
        <v>楽</v>
      </c>
      <c r="G20" s="202" t="str">
        <f ca="1">IF(AND(VALUE_KOSHUKYOKA1_2&lt;&gt;"",VALUE_KOSHUKYOKA1_3&lt;&gt;""),IF(AND(VALUE_KOSHUKYOKA1_2=対応表3!E20,VALUE_KOSHUKYOKA1_3=対応表3!F20),対応表3!D20,""),対応表3!D20)</f>
        <v>高</v>
      </c>
      <c r="H20" s="202" t="str">
        <f ca="1">IF(AND(VALUE_KOSHUKYOKA1_1&lt;&gt;"",VALUE_KOSHUKYOKA1_3&lt;&gt;""),IF(AND(VALUE_KOSHUKYOKA1_1=対応表3!D20,VALUE_KOSHUKYOKA1_3=F20),対応表3!E20,""),対応表3!E20)</f>
        <v>音</v>
      </c>
      <c r="I20" s="204" t="str">
        <f ca="1">IF(AND(VALUE_KOSHUKYOKA1_1&lt;&gt;"",VALUE_KOSHUKYOKA1_2&lt;&gt;""),IF(AND(VALUE_KOSHUKYOKA1_1=対応表3!D20,VALUE_KOSHUKYOKA1_2=対応表3!E20),対応表3!F20,""),対応表3!F20)</f>
        <v>楽</v>
      </c>
      <c r="J20" s="1" t="e">
        <f ca="1">IF(OFFSET(対応表2!$B$13,$B20,J$3)="○",TRUE,FALSE)</f>
        <v>#N/A</v>
      </c>
      <c r="K20" s="1" t="e">
        <f ca="1">IF(OFFSET(対応表2!$B$13,$B20,K$3)="○",TRUE,FALSE)</f>
        <v>#N/A</v>
      </c>
      <c r="L20" s="1" t="e">
        <f ca="1">IF(OFFSET(対応表2!$B$13,$B20,L$3)="○",TRUE,FALSE)</f>
        <v>#N/A</v>
      </c>
      <c r="M20" s="1" t="e">
        <f ca="1">IF(OFFSET(対応表2!$B$13,$B20,M$3)="○",TRUE,FALSE)</f>
        <v>#N/A</v>
      </c>
      <c r="N20" s="1" t="e">
        <f ca="1">IF(OFFSET(対応表2!$B$13,$B20,N$3)="○",TRUE,FALSE)</f>
        <v>#N/A</v>
      </c>
      <c r="O20" s="1" t="e">
        <f ca="1">IF(OFFSET(対応表2!$B$13,$B20,O$3)="○",TRUE,FALSE)</f>
        <v>#N/A</v>
      </c>
      <c r="P20" s="1" t="e">
        <f ca="1">IF(OFFSET(対応表2!$B$13,$B20,P$3)="○",TRUE,FALSE)</f>
        <v>#N/A</v>
      </c>
      <c r="Q20" s="1" t="e">
        <f ca="1">IF(OFFSET(対応表2!$B$13,$B20,Q$3)="○",TRUE,FALSE)</f>
        <v>#N/A</v>
      </c>
      <c r="R20" s="1" t="e">
        <f ca="1">IF(OFFSET(対応表2!$B$13,$B20,R$3)="○",TRUE,FALSE)</f>
        <v>#N/A</v>
      </c>
      <c r="S20" s="1" t="e">
        <f ca="1">IF(OFFSET(対応表2!$B$13,$B20,S$3)="○",TRUE,FALSE)</f>
        <v>#N/A</v>
      </c>
      <c r="T20" s="1" t="e">
        <f ca="1">IF(OFFSET(対応表2!$B$13,$B20,T$3)="○",TRUE,FALSE)</f>
        <v>#N/A</v>
      </c>
    </row>
    <row r="21" spans="1:20" x14ac:dyDescent="0.15">
      <c r="A21" t="e">
        <f ca="1">IF(IF(ISERROR(OFFSET(対応表2!$B$13,B21,$C$2)),IF(ISERROR(OR(J21,K21,L21)),OR(M21,N21,O21,P21,Q21,R21,S21,T21),OR(J21,K21,L21)),OFFSET(対応表2!$B$13,B21,$C$2)="○"),TRUE,FALSE)</f>
        <v>#N/A</v>
      </c>
      <c r="B21" s="188">
        <f ca="1">MATCH(C21,OFFSET(対応表2!$A$13,0,0,対応表!$X$7,1),0)-1</f>
        <v>17</v>
      </c>
      <c r="C21" s="16" t="s">
        <v>962</v>
      </c>
      <c r="D21" s="1" t="str">
        <f t="shared" ca="1" si="0"/>
        <v>高</v>
      </c>
      <c r="E21" s="1" t="str">
        <f t="shared" ca="1" si="1"/>
        <v>美</v>
      </c>
      <c r="F21" s="1" t="str">
        <f t="shared" ca="1" si="2"/>
        <v>術</v>
      </c>
      <c r="G21" s="202" t="str">
        <f ca="1">IF(AND(VALUE_KOSHUKYOKA1_2&lt;&gt;"",VALUE_KOSHUKYOKA1_3&lt;&gt;""),IF(AND(VALUE_KOSHUKYOKA1_2=対応表3!E21,VALUE_KOSHUKYOKA1_3=対応表3!F21),対応表3!D21,""),対応表3!D21)</f>
        <v>高</v>
      </c>
      <c r="H21" s="202" t="str">
        <f ca="1">IF(AND(VALUE_KOSHUKYOKA1_1&lt;&gt;"",VALUE_KOSHUKYOKA1_3&lt;&gt;""),IF(AND(VALUE_KOSHUKYOKA1_1=対応表3!D21,VALUE_KOSHUKYOKA1_3=F21),対応表3!E21,""),対応表3!E21)</f>
        <v>美</v>
      </c>
      <c r="I21" s="204" t="str">
        <f ca="1">IF(AND(VALUE_KOSHUKYOKA1_1&lt;&gt;"",VALUE_KOSHUKYOKA1_2&lt;&gt;""),IF(AND(VALUE_KOSHUKYOKA1_1=対応表3!D21,VALUE_KOSHUKYOKA1_2=対応表3!E21),対応表3!F21,""),対応表3!F21)</f>
        <v>術</v>
      </c>
      <c r="J21" s="1" t="e">
        <f ca="1">IF(OFFSET(対応表2!$B$13,$B21,J$3)="○",TRUE,FALSE)</f>
        <v>#N/A</v>
      </c>
      <c r="K21" s="1" t="e">
        <f ca="1">IF(OFFSET(対応表2!$B$13,$B21,K$3)="○",TRUE,FALSE)</f>
        <v>#N/A</v>
      </c>
      <c r="L21" s="1" t="e">
        <f ca="1">IF(OFFSET(対応表2!$B$13,$B21,L$3)="○",TRUE,FALSE)</f>
        <v>#N/A</v>
      </c>
      <c r="M21" s="1" t="e">
        <f ca="1">IF(OFFSET(対応表2!$B$13,$B21,M$3)="○",TRUE,FALSE)</f>
        <v>#N/A</v>
      </c>
      <c r="N21" s="1" t="e">
        <f ca="1">IF(OFFSET(対応表2!$B$13,$B21,N$3)="○",TRUE,FALSE)</f>
        <v>#N/A</v>
      </c>
      <c r="O21" s="1" t="e">
        <f ca="1">IF(OFFSET(対応表2!$B$13,$B21,O$3)="○",TRUE,FALSE)</f>
        <v>#N/A</v>
      </c>
      <c r="P21" s="1" t="e">
        <f ca="1">IF(OFFSET(対応表2!$B$13,$B21,P$3)="○",TRUE,FALSE)</f>
        <v>#N/A</v>
      </c>
      <c r="Q21" s="1" t="e">
        <f ca="1">IF(OFFSET(対応表2!$B$13,$B21,Q$3)="○",TRUE,FALSE)</f>
        <v>#N/A</v>
      </c>
      <c r="R21" s="1" t="e">
        <f ca="1">IF(OFFSET(対応表2!$B$13,$B21,R$3)="○",TRUE,FALSE)</f>
        <v>#N/A</v>
      </c>
      <c r="S21" s="1" t="e">
        <f ca="1">IF(OFFSET(対応表2!$B$13,$B21,S$3)="○",TRUE,FALSE)</f>
        <v>#N/A</v>
      </c>
      <c r="T21" s="1" t="e">
        <f ca="1">IF(OFFSET(対応表2!$B$13,$B21,T$3)="○",TRUE,FALSE)</f>
        <v>#N/A</v>
      </c>
    </row>
    <row r="22" spans="1:20" x14ac:dyDescent="0.15">
      <c r="A22" t="e">
        <f ca="1">IF(IF(ISERROR(OFFSET(対応表2!$B$13,B22,$C$2)),IF(ISERROR(OR(J22,K22,L22)),OR(M22,N22,O22,P22,Q22,R22,S22,T22),OR(J22,K22,L22)),OFFSET(対応表2!$B$13,B22,$C$2)="○"),TRUE,FALSE)</f>
        <v>#N/A</v>
      </c>
      <c r="B22" s="188">
        <f ca="1">MATCH(C22,OFFSET(対応表2!$A$13,0,0,対応表!$X$7,1),0)-1</f>
        <v>18</v>
      </c>
      <c r="C22" s="16" t="s">
        <v>963</v>
      </c>
      <c r="D22" s="1" t="str">
        <f t="shared" ca="1" si="0"/>
        <v>高</v>
      </c>
      <c r="E22" s="1" t="str">
        <f t="shared" ca="1" si="1"/>
        <v>書</v>
      </c>
      <c r="F22" s="1" t="str">
        <f t="shared" ca="1" si="2"/>
        <v>道</v>
      </c>
      <c r="G22" s="202" t="str">
        <f ca="1">IF(AND(VALUE_KOSHUKYOKA1_2&lt;&gt;"",VALUE_KOSHUKYOKA1_3&lt;&gt;""),IF(AND(VALUE_KOSHUKYOKA1_2=対応表3!E22,VALUE_KOSHUKYOKA1_3=対応表3!F22),対応表3!D22,""),対応表3!D22)</f>
        <v>高</v>
      </c>
      <c r="H22" s="202" t="str">
        <f ca="1">IF(AND(VALUE_KOSHUKYOKA1_1&lt;&gt;"",VALUE_KOSHUKYOKA1_3&lt;&gt;""),IF(AND(VALUE_KOSHUKYOKA1_1=対応表3!D22,VALUE_KOSHUKYOKA1_3=F22),対応表3!E22,""),対応表3!E22)</f>
        <v>書</v>
      </c>
      <c r="I22" s="204" t="str">
        <f ca="1">IF(AND(VALUE_KOSHUKYOKA1_1&lt;&gt;"",VALUE_KOSHUKYOKA1_2&lt;&gt;""),IF(AND(VALUE_KOSHUKYOKA1_1=対応表3!D22,VALUE_KOSHUKYOKA1_2=対応表3!E22),対応表3!F22,""),対応表3!F22)</f>
        <v>道</v>
      </c>
      <c r="J22" s="1" t="e">
        <f ca="1">IF(OFFSET(対応表2!$B$13,$B22,J$3)="○",TRUE,FALSE)</f>
        <v>#N/A</v>
      </c>
      <c r="K22" s="1" t="e">
        <f ca="1">IF(OFFSET(対応表2!$B$13,$B22,K$3)="○",TRUE,FALSE)</f>
        <v>#N/A</v>
      </c>
      <c r="L22" s="1" t="e">
        <f ca="1">IF(OFFSET(対応表2!$B$13,$B22,L$3)="○",TRUE,FALSE)</f>
        <v>#N/A</v>
      </c>
      <c r="M22" s="1" t="e">
        <f ca="1">IF(OFFSET(対応表2!$B$13,$B22,M$3)="○",TRUE,FALSE)</f>
        <v>#N/A</v>
      </c>
      <c r="N22" s="1" t="e">
        <f ca="1">IF(OFFSET(対応表2!$B$13,$B22,N$3)="○",TRUE,FALSE)</f>
        <v>#N/A</v>
      </c>
      <c r="O22" s="1" t="e">
        <f ca="1">IF(OFFSET(対応表2!$B$13,$B22,O$3)="○",TRUE,FALSE)</f>
        <v>#N/A</v>
      </c>
      <c r="P22" s="1" t="e">
        <f ca="1">IF(OFFSET(対応表2!$B$13,$B22,P$3)="○",TRUE,FALSE)</f>
        <v>#N/A</v>
      </c>
      <c r="Q22" s="1" t="e">
        <f ca="1">IF(OFFSET(対応表2!$B$13,$B22,Q$3)="○",TRUE,FALSE)</f>
        <v>#N/A</v>
      </c>
      <c r="R22" s="1" t="e">
        <f ca="1">IF(OFFSET(対応表2!$B$13,$B22,R$3)="○",TRUE,FALSE)</f>
        <v>#N/A</v>
      </c>
      <c r="S22" s="1" t="e">
        <f ca="1">IF(OFFSET(対応表2!$B$13,$B22,S$3)="○",TRUE,FALSE)</f>
        <v>#N/A</v>
      </c>
      <c r="T22" s="1" t="e">
        <f ca="1">IF(OFFSET(対応表2!$B$13,$B22,T$3)="○",TRUE,FALSE)</f>
        <v>#N/A</v>
      </c>
    </row>
    <row r="23" spans="1:20" x14ac:dyDescent="0.15">
      <c r="A23" t="e">
        <f ca="1">IF(IF(ISERROR(OFFSET(対応表2!$B$13,B23,$C$2)),IF(ISERROR(OR(J23,K23,L23)),OR(M23,N23,O23,P23,Q23,R23,S23,T23),OR(J23,K23,L23)),OFFSET(対応表2!$B$13,B23,$C$2)="○"),TRUE,FALSE)</f>
        <v>#N/A</v>
      </c>
      <c r="B23" s="188">
        <f ca="1">MATCH(C23,OFFSET(対応表2!$A$13,0,0,対応表!$X$7,1),0)-1</f>
        <v>19</v>
      </c>
      <c r="C23" s="16" t="s">
        <v>964</v>
      </c>
      <c r="D23" s="1" t="str">
        <f t="shared" ca="1" si="0"/>
        <v>高</v>
      </c>
      <c r="E23" s="1" t="str">
        <f t="shared" ca="1" si="1"/>
        <v>英</v>
      </c>
      <c r="F23" s="1" t="str">
        <f t="shared" ca="1" si="2"/>
        <v>語</v>
      </c>
      <c r="G23" s="202" t="str">
        <f ca="1">IF(AND(VALUE_KOSHUKYOKA1_2&lt;&gt;"",VALUE_KOSHUKYOKA1_3&lt;&gt;""),IF(AND(VALUE_KOSHUKYOKA1_2=対応表3!E23,VALUE_KOSHUKYOKA1_3=対応表3!F23),対応表3!D23,""),対応表3!D23)</f>
        <v>高</v>
      </c>
      <c r="H23" s="202" t="str">
        <f ca="1">IF(AND(VALUE_KOSHUKYOKA1_1&lt;&gt;"",VALUE_KOSHUKYOKA1_3&lt;&gt;""),IF(AND(VALUE_KOSHUKYOKA1_1=対応表3!D23,VALUE_KOSHUKYOKA1_3=F23),対応表3!E23,""),対応表3!E23)</f>
        <v>英</v>
      </c>
      <c r="I23" s="204" t="str">
        <f ca="1">IF(AND(VALUE_KOSHUKYOKA1_1&lt;&gt;"",VALUE_KOSHUKYOKA1_2&lt;&gt;""),IF(AND(VALUE_KOSHUKYOKA1_1=対応表3!D23,VALUE_KOSHUKYOKA1_2=対応表3!E23),対応表3!F23,""),対応表3!F23)</f>
        <v>語</v>
      </c>
      <c r="J23" s="1" t="e">
        <f ca="1">IF(OFFSET(対応表2!$B$13,$B23,J$3)="○",TRUE,FALSE)</f>
        <v>#N/A</v>
      </c>
      <c r="K23" s="1" t="e">
        <f ca="1">IF(OFFSET(対応表2!$B$13,$B23,K$3)="○",TRUE,FALSE)</f>
        <v>#N/A</v>
      </c>
      <c r="L23" s="1" t="e">
        <f ca="1">IF(OFFSET(対応表2!$B$13,$B23,L$3)="○",TRUE,FALSE)</f>
        <v>#N/A</v>
      </c>
      <c r="M23" s="1" t="e">
        <f ca="1">IF(OFFSET(対応表2!$B$13,$B23,M$3)="○",TRUE,FALSE)</f>
        <v>#N/A</v>
      </c>
      <c r="N23" s="1" t="e">
        <f ca="1">IF(OFFSET(対応表2!$B$13,$B23,N$3)="○",TRUE,FALSE)</f>
        <v>#N/A</v>
      </c>
      <c r="O23" s="1" t="e">
        <f ca="1">IF(OFFSET(対応表2!$B$13,$B23,O$3)="○",TRUE,FALSE)</f>
        <v>#N/A</v>
      </c>
      <c r="P23" s="1" t="e">
        <f ca="1">IF(OFFSET(対応表2!$B$13,$B23,P$3)="○",TRUE,FALSE)</f>
        <v>#N/A</v>
      </c>
      <c r="Q23" s="1" t="e">
        <f ca="1">IF(OFFSET(対応表2!$B$13,$B23,Q$3)="○",TRUE,FALSE)</f>
        <v>#N/A</v>
      </c>
      <c r="R23" s="1" t="e">
        <f ca="1">IF(OFFSET(対応表2!$B$13,$B23,R$3)="○",TRUE,FALSE)</f>
        <v>#N/A</v>
      </c>
      <c r="S23" s="1" t="e">
        <f ca="1">IF(OFFSET(対応表2!$B$13,$B23,S$3)="○",TRUE,FALSE)</f>
        <v>#N/A</v>
      </c>
      <c r="T23" s="1" t="e">
        <f ca="1">IF(OFFSET(対応表2!$B$13,$B23,T$3)="○",TRUE,FALSE)</f>
        <v>#N/A</v>
      </c>
    </row>
    <row r="24" spans="1:20" x14ac:dyDescent="0.15">
      <c r="A24" t="e">
        <f ca="1">IF(IF(ISERROR(OFFSET(対応表2!$B$13,B24,$C$2)),IF(ISERROR(OR(J24,K24,L24)),OR(M24,N24,O24,P24,Q24,R24,S24,T24),OR(J24,K24,L24)),OFFSET(対応表2!$B$13,B24,$C$2)="○"),TRUE,FALSE)</f>
        <v>#N/A</v>
      </c>
      <c r="B24" s="188">
        <f ca="1">MATCH(C24,OFFSET(対応表2!$A$13,0,0,対応表!$X$7,1),0)-1</f>
        <v>20</v>
      </c>
      <c r="C24" s="16" t="s">
        <v>965</v>
      </c>
      <c r="D24" s="1" t="str">
        <f t="shared" ca="1" si="0"/>
        <v>高</v>
      </c>
      <c r="E24" s="1" t="str">
        <f t="shared" ca="1" si="1"/>
        <v>家</v>
      </c>
      <c r="F24" s="1" t="str">
        <f t="shared" ca="1" si="2"/>
        <v>庭</v>
      </c>
      <c r="G24" s="202" t="str">
        <f ca="1">IF(AND(VALUE_KOSHUKYOKA1_2&lt;&gt;"",VALUE_KOSHUKYOKA1_3&lt;&gt;""),IF(AND(VALUE_KOSHUKYOKA1_2=対応表3!E24,VALUE_KOSHUKYOKA1_3=対応表3!F24),対応表3!D24,""),対応表3!D24)</f>
        <v>高</v>
      </c>
      <c r="H24" s="202" t="str">
        <f ca="1">IF(AND(VALUE_KOSHUKYOKA1_1&lt;&gt;"",VALUE_KOSHUKYOKA1_3&lt;&gt;""),IF(AND(VALUE_KOSHUKYOKA1_1=対応表3!D24,VALUE_KOSHUKYOKA1_3=F24),対応表3!E24,""),対応表3!E24)</f>
        <v>家</v>
      </c>
      <c r="I24" s="204" t="str">
        <f ca="1">IF(AND(VALUE_KOSHUKYOKA1_1&lt;&gt;"",VALUE_KOSHUKYOKA1_2&lt;&gt;""),IF(AND(VALUE_KOSHUKYOKA1_1=対応表3!D24,VALUE_KOSHUKYOKA1_2=対応表3!E24),対応表3!F24,""),対応表3!F24)</f>
        <v>庭</v>
      </c>
      <c r="J24" s="1" t="e">
        <f ca="1">IF(OFFSET(対応表2!$B$13,$B24,J$3)="○",TRUE,FALSE)</f>
        <v>#N/A</v>
      </c>
      <c r="K24" s="1" t="e">
        <f ca="1">IF(OFFSET(対応表2!$B$13,$B24,K$3)="○",TRUE,FALSE)</f>
        <v>#N/A</v>
      </c>
      <c r="L24" s="1" t="e">
        <f ca="1">IF(OFFSET(対応表2!$B$13,$B24,L$3)="○",TRUE,FALSE)</f>
        <v>#N/A</v>
      </c>
      <c r="M24" s="1" t="e">
        <f ca="1">IF(OFFSET(対応表2!$B$13,$B24,M$3)="○",TRUE,FALSE)</f>
        <v>#N/A</v>
      </c>
      <c r="N24" s="1" t="e">
        <f ca="1">IF(OFFSET(対応表2!$B$13,$B24,N$3)="○",TRUE,FALSE)</f>
        <v>#N/A</v>
      </c>
      <c r="O24" s="1" t="e">
        <f ca="1">IF(OFFSET(対応表2!$B$13,$B24,O$3)="○",TRUE,FALSE)</f>
        <v>#N/A</v>
      </c>
      <c r="P24" s="1" t="e">
        <f ca="1">IF(OFFSET(対応表2!$B$13,$B24,P$3)="○",TRUE,FALSE)</f>
        <v>#N/A</v>
      </c>
      <c r="Q24" s="1" t="e">
        <f ca="1">IF(OFFSET(対応表2!$B$13,$B24,Q$3)="○",TRUE,FALSE)</f>
        <v>#N/A</v>
      </c>
      <c r="R24" s="1" t="e">
        <f ca="1">IF(OFFSET(対応表2!$B$13,$B24,R$3)="○",TRUE,FALSE)</f>
        <v>#N/A</v>
      </c>
      <c r="S24" s="1" t="e">
        <f ca="1">IF(OFFSET(対応表2!$B$13,$B24,S$3)="○",TRUE,FALSE)</f>
        <v>#N/A</v>
      </c>
      <c r="T24" s="1" t="e">
        <f ca="1">IF(OFFSET(対応表2!$B$13,$B24,T$3)="○",TRUE,FALSE)</f>
        <v>#N/A</v>
      </c>
    </row>
    <row r="25" spans="1:20" x14ac:dyDescent="0.15">
      <c r="A25" t="e">
        <f ca="1">IF(IF(ISERROR(OFFSET(対応表2!$B$13,B25,$C$2)),IF(ISERROR(OR(J25,K25,L25)),OR(M25,N25,O25,P25,Q25,R25,S25,T25),OR(J25,K25,L25)),OFFSET(対応表2!$B$13,B25,$C$2)="○"),TRUE,FALSE)</f>
        <v>#N/A</v>
      </c>
      <c r="B25" s="188">
        <f ca="1">MATCH(C25,OFFSET(対応表2!$A$13,0,0,対応表!$X$7,1),0)-1</f>
        <v>21</v>
      </c>
      <c r="C25" s="16" t="s">
        <v>966</v>
      </c>
      <c r="D25" s="1" t="str">
        <f t="shared" ca="1" si="0"/>
        <v>高</v>
      </c>
      <c r="E25" s="1" t="str">
        <f t="shared" ca="1" si="1"/>
        <v>情</v>
      </c>
      <c r="F25" s="1" t="str">
        <f t="shared" ca="1" si="2"/>
        <v>報</v>
      </c>
      <c r="G25" s="202" t="str">
        <f ca="1">IF(AND(VALUE_KOSHUKYOKA1_2&lt;&gt;"",VALUE_KOSHUKYOKA1_3&lt;&gt;""),IF(AND(VALUE_KOSHUKYOKA1_2=対応表3!E25,VALUE_KOSHUKYOKA1_3=対応表3!F25),対応表3!D25,""),対応表3!D25)</f>
        <v>高</v>
      </c>
      <c r="H25" s="202" t="str">
        <f ca="1">IF(AND(VALUE_KOSHUKYOKA1_1&lt;&gt;"",VALUE_KOSHUKYOKA1_3&lt;&gt;""),IF(AND(VALUE_KOSHUKYOKA1_1=対応表3!D25,VALUE_KOSHUKYOKA1_3=F25),対応表3!E25,""),対応表3!E25)</f>
        <v>情</v>
      </c>
      <c r="I25" s="204" t="str">
        <f ca="1">IF(AND(VALUE_KOSHUKYOKA1_1&lt;&gt;"",VALUE_KOSHUKYOKA1_2&lt;&gt;""),IF(AND(VALUE_KOSHUKYOKA1_1=対応表3!D25,VALUE_KOSHUKYOKA1_2=対応表3!E25),対応表3!F25,""),対応表3!F25)</f>
        <v>報</v>
      </c>
      <c r="J25" s="1" t="e">
        <f ca="1">IF(OFFSET(対応表2!$B$13,$B25,J$3)="○",TRUE,FALSE)</f>
        <v>#N/A</v>
      </c>
      <c r="K25" s="1" t="e">
        <f ca="1">IF(OFFSET(対応表2!$B$13,$B25,K$3)="○",TRUE,FALSE)</f>
        <v>#N/A</v>
      </c>
      <c r="L25" s="1" t="e">
        <f ca="1">IF(OFFSET(対応表2!$B$13,$B25,L$3)="○",TRUE,FALSE)</f>
        <v>#N/A</v>
      </c>
      <c r="M25" s="1" t="e">
        <f ca="1">IF(OFFSET(対応表2!$B$13,$B25,M$3)="○",TRUE,FALSE)</f>
        <v>#N/A</v>
      </c>
      <c r="N25" s="1" t="e">
        <f ca="1">IF(OFFSET(対応表2!$B$13,$B25,N$3)="○",TRUE,FALSE)</f>
        <v>#N/A</v>
      </c>
      <c r="O25" s="1" t="e">
        <f ca="1">IF(OFFSET(対応表2!$B$13,$B25,O$3)="○",TRUE,FALSE)</f>
        <v>#N/A</v>
      </c>
      <c r="P25" s="1" t="e">
        <f ca="1">IF(OFFSET(対応表2!$B$13,$B25,P$3)="○",TRUE,FALSE)</f>
        <v>#N/A</v>
      </c>
      <c r="Q25" s="1" t="e">
        <f ca="1">IF(OFFSET(対応表2!$B$13,$B25,Q$3)="○",TRUE,FALSE)</f>
        <v>#N/A</v>
      </c>
      <c r="R25" s="1" t="e">
        <f ca="1">IF(OFFSET(対応表2!$B$13,$B25,R$3)="○",TRUE,FALSE)</f>
        <v>#N/A</v>
      </c>
      <c r="S25" s="1" t="e">
        <f ca="1">IF(OFFSET(対応表2!$B$13,$B25,S$3)="○",TRUE,FALSE)</f>
        <v>#N/A</v>
      </c>
      <c r="T25" s="1" t="e">
        <f ca="1">IF(OFFSET(対応表2!$B$13,$B25,T$3)="○",TRUE,FALSE)</f>
        <v>#N/A</v>
      </c>
    </row>
    <row r="26" spans="1:20" x14ac:dyDescent="0.15">
      <c r="A26" t="e">
        <f ca="1">IF(IF(ISERROR(OFFSET(対応表2!$B$13,B26,$C$2)),IF(ISERROR(OR(J26,K26,L26)),OR(M26,N26,O26,P26,Q26,R26,S26,T26),OR(J26,K26,L26)),OFFSET(対応表2!$B$13,B26,$C$2)="○"),TRUE,FALSE)</f>
        <v>#N/A</v>
      </c>
      <c r="B26" s="188">
        <f ca="1">MATCH(C26,OFFSET(対応表2!$A$13,0,0,対応表!$X$7,1),0)-1</f>
        <v>22</v>
      </c>
      <c r="C26" s="16" t="s">
        <v>967</v>
      </c>
      <c r="D26" s="1" t="str">
        <f t="shared" ca="1" si="0"/>
        <v>高</v>
      </c>
      <c r="E26" s="1" t="str">
        <f t="shared" ca="1" si="1"/>
        <v>農</v>
      </c>
      <c r="F26" s="1" t="str">
        <f t="shared" ca="1" si="2"/>
        <v>業</v>
      </c>
      <c r="G26" s="202" t="str">
        <f ca="1">IF(AND(VALUE_KOSHUKYOKA1_2&lt;&gt;"",VALUE_KOSHUKYOKA1_3&lt;&gt;""),IF(AND(VALUE_KOSHUKYOKA1_2=対応表3!E26,VALUE_KOSHUKYOKA1_3=対応表3!F26),対応表3!D26,""),対応表3!D26)</f>
        <v>高</v>
      </c>
      <c r="H26" s="202" t="str">
        <f ca="1">IF(AND(VALUE_KOSHUKYOKA1_1&lt;&gt;"",VALUE_KOSHUKYOKA1_3&lt;&gt;""),IF(AND(VALUE_KOSHUKYOKA1_1=対応表3!D26,VALUE_KOSHUKYOKA1_3=F26),対応表3!E26,""),対応表3!E26)</f>
        <v>農</v>
      </c>
      <c r="I26" s="204" t="str">
        <f ca="1">IF(AND(VALUE_KOSHUKYOKA1_1&lt;&gt;"",VALUE_KOSHUKYOKA1_2&lt;&gt;""),IF(AND(VALUE_KOSHUKYOKA1_1=対応表3!D26,VALUE_KOSHUKYOKA1_2=対応表3!E26),対応表3!F26,""),対応表3!F26)</f>
        <v>業</v>
      </c>
      <c r="J26" s="1" t="e">
        <f ca="1">IF(OFFSET(対応表2!$B$13,$B26,J$3)="○",TRUE,FALSE)</f>
        <v>#N/A</v>
      </c>
      <c r="K26" s="1" t="e">
        <f ca="1">IF(OFFSET(対応表2!$B$13,$B26,K$3)="○",TRUE,FALSE)</f>
        <v>#N/A</v>
      </c>
      <c r="L26" s="1" t="e">
        <f ca="1">IF(OFFSET(対応表2!$B$13,$B26,L$3)="○",TRUE,FALSE)</f>
        <v>#N/A</v>
      </c>
      <c r="M26" s="1" t="e">
        <f ca="1">IF(OFFSET(対応表2!$B$13,$B26,M$3)="○",TRUE,FALSE)</f>
        <v>#N/A</v>
      </c>
      <c r="N26" s="1" t="e">
        <f ca="1">IF(OFFSET(対応表2!$B$13,$B26,N$3)="○",TRUE,FALSE)</f>
        <v>#N/A</v>
      </c>
      <c r="O26" s="1" t="e">
        <f ca="1">IF(OFFSET(対応表2!$B$13,$B26,O$3)="○",TRUE,FALSE)</f>
        <v>#N/A</v>
      </c>
      <c r="P26" s="1" t="e">
        <f ca="1">IF(OFFSET(対応表2!$B$13,$B26,P$3)="○",TRUE,FALSE)</f>
        <v>#N/A</v>
      </c>
      <c r="Q26" s="1" t="e">
        <f ca="1">IF(OFFSET(対応表2!$B$13,$B26,Q$3)="○",TRUE,FALSE)</f>
        <v>#N/A</v>
      </c>
      <c r="R26" s="1" t="e">
        <f ca="1">IF(OFFSET(対応表2!$B$13,$B26,R$3)="○",TRUE,FALSE)</f>
        <v>#N/A</v>
      </c>
      <c r="S26" s="1" t="e">
        <f ca="1">IF(OFFSET(対応表2!$B$13,$B26,S$3)="○",TRUE,FALSE)</f>
        <v>#N/A</v>
      </c>
      <c r="T26" s="1" t="e">
        <f ca="1">IF(OFFSET(対応表2!$B$13,$B26,T$3)="○",TRUE,FALSE)</f>
        <v>#N/A</v>
      </c>
    </row>
    <row r="27" spans="1:20" x14ac:dyDescent="0.15">
      <c r="A27" t="e">
        <f ca="1">IF(IF(ISERROR(OFFSET(対応表2!$B$13,B27,$C$2)),IF(ISERROR(OR(J27,K27,L27)),OR(M27,N27,O27,P27,Q27,R27,S27,T27),OR(J27,K27,L27)),OFFSET(対応表2!$B$13,B27,$C$2)="○"),TRUE,FALSE)</f>
        <v>#N/A</v>
      </c>
      <c r="B27" s="188">
        <f ca="1">MATCH(C27,OFFSET(対応表2!$A$13,0,0,対応表!$X$7,1),0)-1</f>
        <v>23</v>
      </c>
      <c r="C27" s="16" t="s">
        <v>968</v>
      </c>
      <c r="D27" s="1" t="str">
        <f t="shared" ca="1" si="0"/>
        <v>高</v>
      </c>
      <c r="E27" s="1" t="str">
        <f t="shared" ca="1" si="1"/>
        <v>工</v>
      </c>
      <c r="F27" s="1" t="str">
        <f t="shared" ca="1" si="2"/>
        <v>業</v>
      </c>
      <c r="G27" s="202" t="str">
        <f ca="1">IF(AND(VALUE_KOSHUKYOKA1_2&lt;&gt;"",VALUE_KOSHUKYOKA1_3&lt;&gt;""),IF(AND(VALUE_KOSHUKYOKA1_2=対応表3!E27,VALUE_KOSHUKYOKA1_3=対応表3!F27),対応表3!D27,""),対応表3!D27)</f>
        <v>高</v>
      </c>
      <c r="H27" s="202" t="str">
        <f ca="1">IF(AND(VALUE_KOSHUKYOKA1_1&lt;&gt;"",VALUE_KOSHUKYOKA1_3&lt;&gt;""),IF(AND(VALUE_KOSHUKYOKA1_1=対応表3!D27,VALUE_KOSHUKYOKA1_3=F27),対応表3!E27,""),対応表3!E27)</f>
        <v>工</v>
      </c>
      <c r="I27" s="204" t="str">
        <f ca="1">IF(AND(VALUE_KOSHUKYOKA1_1&lt;&gt;"",VALUE_KOSHUKYOKA1_2&lt;&gt;""),IF(AND(VALUE_KOSHUKYOKA1_1=対応表3!D27,VALUE_KOSHUKYOKA1_2=対応表3!E27),対応表3!F27,""),対応表3!F27)</f>
        <v>業</v>
      </c>
      <c r="J27" s="1" t="e">
        <f ca="1">IF(OFFSET(対応表2!$B$13,$B27,J$3)="○",TRUE,FALSE)</f>
        <v>#N/A</v>
      </c>
      <c r="K27" s="1" t="e">
        <f ca="1">IF(OFFSET(対応表2!$B$13,$B27,K$3)="○",TRUE,FALSE)</f>
        <v>#N/A</v>
      </c>
      <c r="L27" s="1" t="e">
        <f ca="1">IF(OFFSET(対応表2!$B$13,$B27,L$3)="○",TRUE,FALSE)</f>
        <v>#N/A</v>
      </c>
      <c r="M27" s="1" t="e">
        <f ca="1">IF(OFFSET(対応表2!$B$13,$B27,M$3)="○",TRUE,FALSE)</f>
        <v>#N/A</v>
      </c>
      <c r="N27" s="1" t="e">
        <f ca="1">IF(OFFSET(対応表2!$B$13,$B27,N$3)="○",TRUE,FALSE)</f>
        <v>#N/A</v>
      </c>
      <c r="O27" s="1" t="e">
        <f ca="1">IF(OFFSET(対応表2!$B$13,$B27,O$3)="○",TRUE,FALSE)</f>
        <v>#N/A</v>
      </c>
      <c r="P27" s="1" t="e">
        <f ca="1">IF(OFFSET(対応表2!$B$13,$B27,P$3)="○",TRUE,FALSE)</f>
        <v>#N/A</v>
      </c>
      <c r="Q27" s="1" t="e">
        <f ca="1">IF(OFFSET(対応表2!$B$13,$B27,Q$3)="○",TRUE,FALSE)</f>
        <v>#N/A</v>
      </c>
      <c r="R27" s="1" t="e">
        <f ca="1">IF(OFFSET(対応表2!$B$13,$B27,R$3)="○",TRUE,FALSE)</f>
        <v>#N/A</v>
      </c>
      <c r="S27" s="1" t="e">
        <f ca="1">IF(OFFSET(対応表2!$B$13,$B27,S$3)="○",TRUE,FALSE)</f>
        <v>#N/A</v>
      </c>
      <c r="T27" s="1" t="e">
        <f ca="1">IF(OFFSET(対応表2!$B$13,$B27,T$3)="○",TRUE,FALSE)</f>
        <v>#N/A</v>
      </c>
    </row>
    <row r="28" spans="1:20" x14ac:dyDescent="0.15">
      <c r="A28" t="e">
        <f ca="1">IF(IF(ISERROR(OFFSET(対応表2!$B$13,B28,$C$2)),IF(ISERROR(OR(J28,K28,L28)),OR(M28,N28,O28,P28,Q28,R28,S28,T28),OR(J28,K28,L28)),OFFSET(対応表2!$B$13,B28,$C$2)="○"),TRUE,FALSE)</f>
        <v>#N/A</v>
      </c>
      <c r="B28" s="188">
        <f ca="1">MATCH(C28,OFFSET(対応表2!$A$13,0,0,対応表!$X$7,1),0)-1</f>
        <v>24</v>
      </c>
      <c r="C28" s="16" t="s">
        <v>969</v>
      </c>
      <c r="D28" s="1" t="str">
        <f t="shared" ca="1" si="0"/>
        <v>高</v>
      </c>
      <c r="E28" s="1" t="str">
        <f t="shared" ca="1" si="1"/>
        <v>商</v>
      </c>
      <c r="F28" s="1" t="str">
        <f t="shared" ca="1" si="2"/>
        <v>業</v>
      </c>
      <c r="G28" s="202" t="str">
        <f ca="1">IF(AND(VALUE_KOSHUKYOKA1_2&lt;&gt;"",VALUE_KOSHUKYOKA1_3&lt;&gt;""),IF(AND(VALUE_KOSHUKYOKA1_2=対応表3!E28,VALUE_KOSHUKYOKA1_3=対応表3!F28),対応表3!D28,""),対応表3!D28)</f>
        <v>高</v>
      </c>
      <c r="H28" s="202" t="str">
        <f ca="1">IF(AND(VALUE_KOSHUKYOKA1_1&lt;&gt;"",VALUE_KOSHUKYOKA1_3&lt;&gt;""),IF(AND(VALUE_KOSHUKYOKA1_1=対応表3!D28,VALUE_KOSHUKYOKA1_3=F28),対応表3!E28,""),対応表3!E28)</f>
        <v>商</v>
      </c>
      <c r="I28" s="204" t="str">
        <f ca="1">IF(AND(VALUE_KOSHUKYOKA1_1&lt;&gt;"",VALUE_KOSHUKYOKA1_2&lt;&gt;""),IF(AND(VALUE_KOSHUKYOKA1_1=対応表3!D28,VALUE_KOSHUKYOKA1_2=対応表3!E28),対応表3!F28,""),対応表3!F28)</f>
        <v>業</v>
      </c>
      <c r="J28" s="1" t="e">
        <f ca="1">IF(OFFSET(対応表2!$B$13,$B28,J$3)="○",TRUE,FALSE)</f>
        <v>#N/A</v>
      </c>
      <c r="K28" s="1" t="e">
        <f ca="1">IF(OFFSET(対応表2!$B$13,$B28,K$3)="○",TRUE,FALSE)</f>
        <v>#N/A</v>
      </c>
      <c r="L28" s="1" t="e">
        <f ca="1">IF(OFFSET(対応表2!$B$13,$B28,L$3)="○",TRUE,FALSE)</f>
        <v>#N/A</v>
      </c>
      <c r="M28" s="1" t="e">
        <f ca="1">IF(OFFSET(対応表2!$B$13,$B28,M$3)="○",TRUE,FALSE)</f>
        <v>#N/A</v>
      </c>
      <c r="N28" s="1" t="e">
        <f ca="1">IF(OFFSET(対応表2!$B$13,$B28,N$3)="○",TRUE,FALSE)</f>
        <v>#N/A</v>
      </c>
      <c r="O28" s="1" t="e">
        <f ca="1">IF(OFFSET(対応表2!$B$13,$B28,O$3)="○",TRUE,FALSE)</f>
        <v>#N/A</v>
      </c>
      <c r="P28" s="1" t="e">
        <f ca="1">IF(OFFSET(対応表2!$B$13,$B28,P$3)="○",TRUE,FALSE)</f>
        <v>#N/A</v>
      </c>
      <c r="Q28" s="1" t="e">
        <f ca="1">IF(OFFSET(対応表2!$B$13,$B28,Q$3)="○",TRUE,FALSE)</f>
        <v>#N/A</v>
      </c>
      <c r="R28" s="1" t="e">
        <f ca="1">IF(OFFSET(対応表2!$B$13,$B28,R$3)="○",TRUE,FALSE)</f>
        <v>#N/A</v>
      </c>
      <c r="S28" s="1" t="e">
        <f ca="1">IF(OFFSET(対応表2!$B$13,$B28,S$3)="○",TRUE,FALSE)</f>
        <v>#N/A</v>
      </c>
      <c r="T28" s="1" t="e">
        <f ca="1">IF(OFFSET(対応表2!$B$13,$B28,T$3)="○",TRUE,FALSE)</f>
        <v>#N/A</v>
      </c>
    </row>
    <row r="29" spans="1:20" x14ac:dyDescent="0.15">
      <c r="A29" t="e">
        <f ca="1">IF(IF(ISERROR(OFFSET(対応表2!$B$13,B29,$C$2)),IF(ISERROR(OR(J29,K29,L29)),OR(M29,N29,O29,P29,Q29,R29,S29,T29),OR(J29,K29,L29)),OFFSET(対応表2!$B$13,B29,$C$2)="○"),TRUE,FALSE)</f>
        <v>#N/A</v>
      </c>
      <c r="B29" s="188">
        <f ca="1">MATCH(C29,OFFSET(対応表2!$A$13,0,0,対応表!$X$7,1),0)-1</f>
        <v>25</v>
      </c>
      <c r="C29" s="16" t="s">
        <v>970</v>
      </c>
      <c r="D29" s="1" t="str">
        <f t="shared" ca="1" si="0"/>
        <v>高</v>
      </c>
      <c r="E29" s="1" t="str">
        <f t="shared" ca="1" si="1"/>
        <v>福</v>
      </c>
      <c r="F29" s="1" t="str">
        <f t="shared" ca="1" si="2"/>
        <v>祉</v>
      </c>
      <c r="G29" s="202" t="str">
        <f ca="1">IF(AND(VALUE_KOSHUKYOKA1_2&lt;&gt;"",VALUE_KOSHUKYOKA1_3&lt;&gt;""),IF(AND(VALUE_KOSHUKYOKA1_2=対応表3!E29,VALUE_KOSHUKYOKA1_3=対応表3!F29),対応表3!D29,""),対応表3!D29)</f>
        <v>高</v>
      </c>
      <c r="H29" s="202" t="str">
        <f ca="1">IF(AND(VALUE_KOSHUKYOKA1_1&lt;&gt;"",VALUE_KOSHUKYOKA1_3&lt;&gt;""),IF(AND(VALUE_KOSHUKYOKA1_1=対応表3!D29,VALUE_KOSHUKYOKA1_3=F29),対応表3!E29,""),対応表3!E29)</f>
        <v>福</v>
      </c>
      <c r="I29" s="204" t="str">
        <f ca="1">IF(AND(VALUE_KOSHUKYOKA1_1&lt;&gt;"",VALUE_KOSHUKYOKA1_2&lt;&gt;""),IF(AND(VALUE_KOSHUKYOKA1_1=対応表3!D29,VALUE_KOSHUKYOKA1_2=対応表3!E29),対応表3!F29,""),対応表3!F29)</f>
        <v>祉</v>
      </c>
      <c r="J29" s="1" t="e">
        <f ca="1">IF(OFFSET(対応表2!$B$13,$B29,J$3)="○",TRUE,FALSE)</f>
        <v>#N/A</v>
      </c>
      <c r="K29" s="1" t="e">
        <f ca="1">IF(OFFSET(対応表2!$B$13,$B29,K$3)="○",TRUE,FALSE)</f>
        <v>#N/A</v>
      </c>
      <c r="L29" s="1" t="e">
        <f ca="1">IF(OFFSET(対応表2!$B$13,$B29,L$3)="○",TRUE,FALSE)</f>
        <v>#N/A</v>
      </c>
      <c r="M29" s="1" t="e">
        <f ca="1">IF(OFFSET(対応表2!$B$13,$B29,M$3)="○",TRUE,FALSE)</f>
        <v>#N/A</v>
      </c>
      <c r="N29" s="1" t="e">
        <f ca="1">IF(OFFSET(対応表2!$B$13,$B29,N$3)="○",TRUE,FALSE)</f>
        <v>#N/A</v>
      </c>
      <c r="O29" s="1" t="e">
        <f ca="1">IF(OFFSET(対応表2!$B$13,$B29,O$3)="○",TRUE,FALSE)</f>
        <v>#N/A</v>
      </c>
      <c r="P29" s="1" t="e">
        <f ca="1">IF(OFFSET(対応表2!$B$13,$B29,P$3)="○",TRUE,FALSE)</f>
        <v>#N/A</v>
      </c>
      <c r="Q29" s="1" t="e">
        <f ca="1">IF(OFFSET(対応表2!$B$13,$B29,Q$3)="○",TRUE,FALSE)</f>
        <v>#N/A</v>
      </c>
      <c r="R29" s="1" t="e">
        <f ca="1">IF(OFFSET(対応表2!$B$13,$B29,R$3)="○",TRUE,FALSE)</f>
        <v>#N/A</v>
      </c>
      <c r="S29" s="1" t="e">
        <f ca="1">IF(OFFSET(対応表2!$B$13,$B29,S$3)="○",TRUE,FALSE)</f>
        <v>#N/A</v>
      </c>
      <c r="T29" s="1" t="e">
        <f ca="1">IF(OFFSET(対応表2!$B$13,$B29,T$3)="○",TRUE,FALSE)</f>
        <v>#N/A</v>
      </c>
    </row>
    <row r="30" spans="1:20" x14ac:dyDescent="0.15">
      <c r="A30" t="e">
        <f ca="1">IF(IF(ISERROR(OFFSET(対応表2!$B$13,B30,$C$2)),IF(ISERROR(OR(J30,K30,L30)),OR(M30,N30,O30,P30,Q30,R30,S30,T30),OR(J30,K30,L30)),OFFSET(対応表2!$B$13,B30,$C$2)="○"),TRUE,FALSE)</f>
        <v>#N/A</v>
      </c>
      <c r="B30" s="188">
        <f ca="1">MATCH(C30,OFFSET(対応表2!$A$13,0,0,対応表!$X$7,1),0)-1</f>
        <v>26</v>
      </c>
      <c r="C30" s="16" t="s">
        <v>971</v>
      </c>
      <c r="D30" s="1" t="str">
        <f t="shared" ca="1" si="0"/>
        <v>高</v>
      </c>
      <c r="E30" s="1" t="str">
        <f t="shared" ca="1" si="1"/>
        <v>水</v>
      </c>
      <c r="F30" s="1" t="str">
        <f t="shared" ca="1" si="2"/>
        <v>産</v>
      </c>
      <c r="G30" s="202" t="str">
        <f ca="1">IF(AND(VALUE_KOSHUKYOKA1_2&lt;&gt;"",VALUE_KOSHUKYOKA1_3&lt;&gt;""),IF(AND(VALUE_KOSHUKYOKA1_2=対応表3!E30,VALUE_KOSHUKYOKA1_3=対応表3!F30),対応表3!D30,""),対応表3!D30)</f>
        <v>高</v>
      </c>
      <c r="H30" s="202" t="str">
        <f ca="1">IF(AND(VALUE_KOSHUKYOKA1_1&lt;&gt;"",VALUE_KOSHUKYOKA1_3&lt;&gt;""),IF(AND(VALUE_KOSHUKYOKA1_1=対応表3!D30,VALUE_KOSHUKYOKA1_3=F30),対応表3!E30,""),対応表3!E30)</f>
        <v>水</v>
      </c>
      <c r="I30" s="204" t="str">
        <f ca="1">IF(AND(VALUE_KOSHUKYOKA1_1&lt;&gt;"",VALUE_KOSHUKYOKA1_2&lt;&gt;""),IF(AND(VALUE_KOSHUKYOKA1_1=対応表3!D30,VALUE_KOSHUKYOKA1_2=対応表3!E30),対応表3!F30,""),対応表3!F30)</f>
        <v>産</v>
      </c>
      <c r="J30" s="1" t="e">
        <f ca="1">IF(OFFSET(対応表2!$B$13,$B30,J$3)="○",TRUE,FALSE)</f>
        <v>#N/A</v>
      </c>
      <c r="K30" s="1" t="e">
        <f ca="1">IF(OFFSET(対応表2!$B$13,$B30,K$3)="○",TRUE,FALSE)</f>
        <v>#N/A</v>
      </c>
      <c r="L30" s="1" t="e">
        <f ca="1">IF(OFFSET(対応表2!$B$13,$B30,L$3)="○",TRUE,FALSE)</f>
        <v>#N/A</v>
      </c>
      <c r="M30" s="1" t="e">
        <f ca="1">IF(OFFSET(対応表2!$B$13,$B30,M$3)="○",TRUE,FALSE)</f>
        <v>#N/A</v>
      </c>
      <c r="N30" s="1" t="e">
        <f ca="1">IF(OFFSET(対応表2!$B$13,$B30,N$3)="○",TRUE,FALSE)</f>
        <v>#N/A</v>
      </c>
      <c r="O30" s="1" t="e">
        <f ca="1">IF(OFFSET(対応表2!$B$13,$B30,O$3)="○",TRUE,FALSE)</f>
        <v>#N/A</v>
      </c>
      <c r="P30" s="1" t="e">
        <f ca="1">IF(OFFSET(対応表2!$B$13,$B30,P$3)="○",TRUE,FALSE)</f>
        <v>#N/A</v>
      </c>
      <c r="Q30" s="1" t="e">
        <f ca="1">IF(OFFSET(対応表2!$B$13,$B30,Q$3)="○",TRUE,FALSE)</f>
        <v>#N/A</v>
      </c>
      <c r="R30" s="1" t="e">
        <f ca="1">IF(OFFSET(対応表2!$B$13,$B30,R$3)="○",TRUE,FALSE)</f>
        <v>#N/A</v>
      </c>
      <c r="S30" s="1" t="e">
        <f ca="1">IF(OFFSET(対応表2!$B$13,$B30,S$3)="○",TRUE,FALSE)</f>
        <v>#N/A</v>
      </c>
      <c r="T30" s="1" t="e">
        <f ca="1">IF(OFFSET(対応表2!$B$13,$B30,T$3)="○",TRUE,FALSE)</f>
        <v>#N/A</v>
      </c>
    </row>
    <row r="31" spans="1:20" x14ac:dyDescent="0.15">
      <c r="A31" t="e">
        <f ca="1">IF(IF(ISERROR(OFFSET(対応表2!$B$13,B31,$C$2)),IF(ISERROR(OR(J31,K31,L31)),OR(M31,N31,O31,P31,Q31,R31,S31,T31),OR(J31,K31,L31)),OFFSET(対応表2!$B$13,B31,$C$2)="○"),TRUE,FALSE)</f>
        <v>#N/A</v>
      </c>
      <c r="B31" s="188">
        <f ca="1">MATCH(C31,OFFSET(対応表2!$A$13,0,0,対応表!$X$7,1),0)-1</f>
        <v>27</v>
      </c>
      <c r="C31" s="16" t="s">
        <v>978</v>
      </c>
      <c r="D31" s="1" t="str">
        <f t="shared" ca="1" si="0"/>
        <v>特</v>
      </c>
      <c r="E31" s="1" t="str">
        <f t="shared" ca="1" si="1"/>
        <v>支</v>
      </c>
      <c r="F31" s="1" t="str">
        <f t="shared" ca="1" si="2"/>
        <v>校</v>
      </c>
      <c r="G31" s="202" t="str">
        <f ca="1">IF(AND(VALUE_KOSHUKYOKA1_2&lt;&gt;"",VALUE_KOSHUKYOKA1_3&lt;&gt;""),IF(AND(VALUE_KOSHUKYOKA1_2=対応表3!E31,VALUE_KOSHUKYOKA1_3=対応表3!F31),対応表3!D31,""),対応表3!D31)</f>
        <v>特</v>
      </c>
      <c r="H31" s="202" t="str">
        <f ca="1">IF(AND(VALUE_KOSHUKYOKA1_1&lt;&gt;"",VALUE_KOSHUKYOKA1_3&lt;&gt;""),IF(AND(VALUE_KOSHUKYOKA1_1=対応表3!D31,VALUE_KOSHUKYOKA1_3=F31),対応表3!E31,""),対応表3!E31)</f>
        <v>支</v>
      </c>
      <c r="I31" s="204" t="str">
        <f ca="1">IF(AND(VALUE_KOSHUKYOKA1_1&lt;&gt;"",VALUE_KOSHUKYOKA1_2&lt;&gt;""),IF(AND(VALUE_KOSHUKYOKA1_1=対応表3!D31,VALUE_KOSHUKYOKA1_2=対応表3!E31),対応表3!F31,""),対応表3!F31)</f>
        <v>校</v>
      </c>
      <c r="J31" s="1" t="e">
        <f ca="1">IF(OFFSET(対応表2!$B$13,$B31,J$3)="○",TRUE,FALSE)</f>
        <v>#N/A</v>
      </c>
      <c r="K31" s="1" t="e">
        <f ca="1">IF(OFFSET(対応表2!$B$13,$B31,K$3)="○",TRUE,FALSE)</f>
        <v>#N/A</v>
      </c>
      <c r="L31" s="1" t="e">
        <f ca="1">IF(OFFSET(対応表2!$B$13,$B31,L$3)="○",TRUE,FALSE)</f>
        <v>#N/A</v>
      </c>
      <c r="M31" s="1" t="e">
        <f ca="1">IF(OFFSET(対応表2!$B$13,$B31,M$3)="○",TRUE,FALSE)</f>
        <v>#N/A</v>
      </c>
      <c r="N31" s="1" t="e">
        <f ca="1">IF(OFFSET(対応表2!$B$13,$B31,N$3)="○",TRUE,FALSE)</f>
        <v>#N/A</v>
      </c>
      <c r="O31" s="1" t="e">
        <f ca="1">IF(OFFSET(対応表2!$B$13,$B31,O$3)="○",TRUE,FALSE)</f>
        <v>#N/A</v>
      </c>
      <c r="P31" s="1" t="e">
        <f ca="1">IF(OFFSET(対応表2!$B$13,$B31,P$3)="○",TRUE,FALSE)</f>
        <v>#N/A</v>
      </c>
      <c r="Q31" s="1" t="e">
        <f ca="1">IF(OFFSET(対応表2!$B$13,$B31,Q$3)="○",TRUE,FALSE)</f>
        <v>#N/A</v>
      </c>
      <c r="R31" s="1" t="e">
        <f ca="1">IF(OFFSET(対応表2!$B$13,$B31,R$3)="○",TRUE,FALSE)</f>
        <v>#N/A</v>
      </c>
      <c r="S31" s="1" t="e">
        <f ca="1">IF(OFFSET(対応表2!$B$13,$B31,S$3)="○",TRUE,FALSE)</f>
        <v>#N/A</v>
      </c>
      <c r="T31" s="1" t="e">
        <f ca="1">IF(OFFSET(対応表2!$B$13,$B31,T$3)="○",TRUE,FALSE)</f>
        <v>#N/A</v>
      </c>
    </row>
    <row r="32" spans="1:20" x14ac:dyDescent="0.15">
      <c r="A32" t="e">
        <f ca="1">IF(IF(ISERROR(OFFSET(対応表2!$B$13,B32,$C$2)),IF(ISERROR(OR(J32,K32,L32)),OR(M32,N32,O32,P32,Q32,R32,S32,T32),OR(J32,K32,L32)),OFFSET(対応表2!$B$13,B32,$C$2)="○"),TRUE,FALSE)</f>
        <v>#N/A</v>
      </c>
      <c r="B32" s="188">
        <f ca="1">MATCH(C32,OFFSET(対応表2!$A$13,0,0,対応表!$X$7,1),0)-1</f>
        <v>28</v>
      </c>
      <c r="C32" s="16" t="s">
        <v>972</v>
      </c>
      <c r="D32" s="1" t="str">
        <f t="shared" ca="1" si="0"/>
        <v>養</v>
      </c>
      <c r="E32" s="1" t="str">
        <f t="shared" ca="1" si="1"/>
        <v>教</v>
      </c>
      <c r="F32" s="1" t="str">
        <f t="shared" ca="1" si="2"/>
        <v>諭</v>
      </c>
      <c r="G32" s="202" t="str">
        <f ca="1">IF(AND(VALUE_KOSHUKYOKA1_2&lt;&gt;"",VALUE_KOSHUKYOKA1_3&lt;&gt;""),IF(AND(VALUE_KOSHUKYOKA1_2=対応表3!E32,VALUE_KOSHUKYOKA1_3=対応表3!F32),対応表3!D32,""),対応表3!D32)</f>
        <v>養</v>
      </c>
      <c r="H32" s="202" t="str">
        <f ca="1">IF(AND(VALUE_KOSHUKYOKA1_1&lt;&gt;"",VALUE_KOSHUKYOKA1_3&lt;&gt;""),IF(AND(VALUE_KOSHUKYOKA1_1=対応表3!D32,VALUE_KOSHUKYOKA1_3=F32),対応表3!E32,""),対応表3!E32)</f>
        <v>教</v>
      </c>
      <c r="I32" s="204" t="str">
        <f ca="1">IF(AND(VALUE_KOSHUKYOKA1_1&lt;&gt;"",VALUE_KOSHUKYOKA1_2&lt;&gt;""),IF(AND(VALUE_KOSHUKYOKA1_1=対応表3!D32,VALUE_KOSHUKYOKA1_2=対応表3!E32),対応表3!F32,""),対応表3!F32)</f>
        <v>諭</v>
      </c>
      <c r="J32" s="1" t="e">
        <f ca="1">IF(OFFSET(対応表2!$B$13,$B32,J$3)="○",TRUE,FALSE)</f>
        <v>#N/A</v>
      </c>
      <c r="K32" s="1" t="e">
        <f ca="1">IF(OFFSET(対応表2!$B$13,$B32,K$3)="○",TRUE,FALSE)</f>
        <v>#N/A</v>
      </c>
      <c r="L32" s="1" t="e">
        <f ca="1">IF(OFFSET(対応表2!$B$13,$B32,L$3)="○",TRUE,FALSE)</f>
        <v>#N/A</v>
      </c>
      <c r="M32" s="1" t="e">
        <f ca="1">IF(OFFSET(対応表2!$B$13,$B32,M$3)="○",TRUE,FALSE)</f>
        <v>#N/A</v>
      </c>
      <c r="N32" s="1" t="e">
        <f ca="1">IF(OFFSET(対応表2!$B$13,$B32,N$3)="○",TRUE,FALSE)</f>
        <v>#N/A</v>
      </c>
      <c r="O32" s="1" t="e">
        <f ca="1">IF(OFFSET(対応表2!$B$13,$B32,O$3)="○",TRUE,FALSE)</f>
        <v>#N/A</v>
      </c>
      <c r="P32" s="1" t="e">
        <f ca="1">IF(OFFSET(対応表2!$B$13,$B32,P$3)="○",TRUE,FALSE)</f>
        <v>#N/A</v>
      </c>
      <c r="Q32" s="1" t="e">
        <f ca="1">IF(OFFSET(対応表2!$B$13,$B32,Q$3)="○",TRUE,FALSE)</f>
        <v>#N/A</v>
      </c>
      <c r="R32" s="1" t="e">
        <f ca="1">IF(OFFSET(対応表2!$B$13,$B32,R$3)="○",TRUE,FALSE)</f>
        <v>#N/A</v>
      </c>
      <c r="S32" s="1" t="e">
        <f ca="1">IF(OFFSET(対応表2!$B$13,$B32,S$3)="○",TRUE,FALSE)</f>
        <v>#N/A</v>
      </c>
      <c r="T32" s="1" t="e">
        <f ca="1">IF(OFFSET(対応表2!$B$13,$B32,T$3)="○",TRUE,FALSE)</f>
        <v>#N/A</v>
      </c>
    </row>
    <row r="33" spans="1:20" x14ac:dyDescent="0.15">
      <c r="A33" t="e">
        <f ca="1">IF(IF(ISERROR(OFFSET(対応表2!$B$13,B33,$C$2)),IF(ISERROR(OR(J33,K33,L33)),OR(M33,N33,O33,P33,Q33,R33,S33,T33),OR(J33,K33,L33)),OFFSET(対応表2!$B$13,B33,$C$2)="○"),TRUE,FALSE)</f>
        <v>#N/A</v>
      </c>
      <c r="B33" s="188">
        <f ca="1">MATCH(C33,OFFSET(対応表2!$A$13,0,0,対応表!$X$7,1),0)-1</f>
        <v>29</v>
      </c>
      <c r="C33" s="16" t="s">
        <v>973</v>
      </c>
      <c r="D33" s="1" t="str">
        <f t="shared" ca="1" si="0"/>
        <v>栄</v>
      </c>
      <c r="E33" s="1" t="str">
        <f t="shared" ca="1" si="1"/>
        <v>教</v>
      </c>
      <c r="F33" s="1" t="str">
        <f t="shared" ca="1" si="2"/>
        <v>諭</v>
      </c>
      <c r="G33" s="202" t="str">
        <f ca="1">IF(AND(VALUE_KOSHUKYOKA1_2&lt;&gt;"",VALUE_KOSHUKYOKA1_3&lt;&gt;""),IF(AND(VALUE_KOSHUKYOKA1_2=対応表3!E33,VALUE_KOSHUKYOKA1_3=対応表3!F33),対応表3!D33,""),対応表3!D33)</f>
        <v>栄</v>
      </c>
      <c r="H33" s="202" t="str">
        <f ca="1">IF(AND(VALUE_KOSHUKYOKA1_1&lt;&gt;"",VALUE_KOSHUKYOKA1_3&lt;&gt;""),IF(AND(VALUE_KOSHUKYOKA1_1=対応表3!D33,VALUE_KOSHUKYOKA1_3=F33),対応表3!E33,""),対応表3!E33)</f>
        <v>教</v>
      </c>
      <c r="I33" s="204" t="str">
        <f ca="1">IF(AND(VALUE_KOSHUKYOKA1_1&lt;&gt;"",VALUE_KOSHUKYOKA1_2&lt;&gt;""),IF(AND(VALUE_KOSHUKYOKA1_1=対応表3!D33,VALUE_KOSHUKYOKA1_2=対応表3!E33),対応表3!F33,""),対応表3!F33)</f>
        <v>諭</v>
      </c>
      <c r="J33" s="1" t="e">
        <f ca="1">IF(OFFSET(対応表2!$B$13,$B33,J$3)="○",TRUE,FALSE)</f>
        <v>#N/A</v>
      </c>
      <c r="K33" s="1" t="e">
        <f ca="1">IF(OFFSET(対応表2!$B$13,$B33,K$3)="○",TRUE,FALSE)</f>
        <v>#N/A</v>
      </c>
      <c r="L33" s="1" t="e">
        <f ca="1">IF(OFFSET(対応表2!$B$13,$B33,L$3)="○",TRUE,FALSE)</f>
        <v>#N/A</v>
      </c>
      <c r="M33" s="1" t="e">
        <f ca="1">IF(OFFSET(対応表2!$B$13,$B33,M$3)="○",TRUE,FALSE)</f>
        <v>#N/A</v>
      </c>
      <c r="N33" s="1" t="e">
        <f ca="1">IF(OFFSET(対応表2!$B$13,$B33,N$3)="○",TRUE,FALSE)</f>
        <v>#N/A</v>
      </c>
      <c r="O33" s="1" t="e">
        <f ca="1">IF(OFFSET(対応表2!$B$13,$B33,O$3)="○",TRUE,FALSE)</f>
        <v>#N/A</v>
      </c>
      <c r="P33" s="1" t="e">
        <f ca="1">IF(OFFSET(対応表2!$B$13,$B33,P$3)="○",TRUE,FALSE)</f>
        <v>#N/A</v>
      </c>
      <c r="Q33" s="1" t="e">
        <f ca="1">IF(OFFSET(対応表2!$B$13,$B33,Q$3)="○",TRUE,FALSE)</f>
        <v>#N/A</v>
      </c>
      <c r="R33" s="1" t="e">
        <f ca="1">IF(OFFSET(対応表2!$B$13,$B33,R$3)="○",TRUE,FALSE)</f>
        <v>#N/A</v>
      </c>
      <c r="S33" s="1" t="e">
        <f ca="1">IF(OFFSET(対応表2!$B$13,$B33,S$3)="○",TRUE,FALSE)</f>
        <v>#N/A</v>
      </c>
      <c r="T33" s="1" t="e">
        <f ca="1">IF(OFFSET(対応表2!$B$13,$B33,T$3)="○",TRUE,FALSE)</f>
        <v>#N/A</v>
      </c>
    </row>
    <row r="41" spans="1:20" x14ac:dyDescent="0.15">
      <c r="G41" s="203" t="s">
        <v>1109</v>
      </c>
    </row>
    <row r="42" spans="1:20" x14ac:dyDescent="0.15">
      <c r="C42" s="187" t="s">
        <v>1105</v>
      </c>
      <c r="D42" s="106"/>
      <c r="E42" s="106"/>
      <c r="F42" s="106"/>
      <c r="G42" s="106"/>
      <c r="H42" s="106"/>
      <c r="I42" s="106"/>
    </row>
    <row r="43" spans="1:20" x14ac:dyDescent="0.15">
      <c r="A43" t="b">
        <f ca="1">IF(ISERROR(OR(OFFSET(対応表2!$B$48,B43,対応表!$F$23)="○",AND(OFFSET(対応表2!$B$48,B43,対応表!$F$23)="△",対応表!VALUE_SENKOKUBUN&lt;&gt;3),,AND(OFFSET(対応表2!$B$48,B43,対応表!$F$23)="◎",対応表!$V$2=3))),TRUE,IF(OR(OFFSET(対応表2!$B$48,B43,対応表!$F$23)="○",AND(OFFSET(対応表2!$B$48,B43,対応表!$F$23)="△",対応表!VALUE_SENKOKUBUN&lt;&gt;3),AND(OFFSET(対応表2!$B$48,B43,対応表!$F$23)="◎",対応表!$V$2=3)),TRUE,FALSE))</f>
        <v>1</v>
      </c>
      <c r="B43" s="188">
        <f ca="1">MATCH(C43,OFFSET(対応表2!$A$13,0,0,対応表!$X$7,1),0)-1</f>
        <v>0</v>
      </c>
      <c r="C43" s="16" t="s">
        <v>946</v>
      </c>
      <c r="D43" s="1" t="str">
        <f ca="1">IF(IF(ISERROR($A43),TRUE,$A43),MID($C43,D$2,1),"")</f>
        <v>小</v>
      </c>
      <c r="E43" s="1" t="str">
        <f t="shared" ref="E43:F43" ca="1" si="3">IF(IF(ISERROR($A43),TRUE,$A43),MID($C43,E$2,1),"")</f>
        <v>学</v>
      </c>
      <c r="F43" s="1" t="str">
        <f t="shared" ca="1" si="3"/>
        <v>校</v>
      </c>
      <c r="G43" s="202" t="str">
        <f t="shared" ref="G43:G72" ca="1" si="4">IF(AND(VALUE_KOSHUKYOKA2_2&lt;&gt;"",VALUE_KOSHUKYOKA2_3&lt;&gt;""),IF(AND(VALUE_KOSHUKYOKA2_2=E43,VALUE_KOSHUKYOKA2_3=F43),D43,""),D43)</f>
        <v>小</v>
      </c>
      <c r="H43" s="202" t="str">
        <f t="shared" ref="H43:H72" ca="1" si="5">IF(AND(VALUE_KOSHUKYOKA2_1&lt;&gt;"",VALUE_KOSHUKYOKA2_3&lt;&gt;""),IF(AND(VALUE_KOSHUKYOKA2_1=D43,VALUE_KOSHUKYOKA2_3=F43),E43,""),E43)</f>
        <v>学</v>
      </c>
      <c r="I43" s="202" t="str">
        <f ca="1">IF(AND(VALUE_KOSHUKYOKA2_1&lt;&gt;"",VALUE_KOSHUKYOKA2_2&lt;&gt;""),IF(AND(VALUE_KOSHUKYOKA2_1=対応表3!D43,VALUE_KOSHUKYOKA2_2=対応表3!E43),対応表3!F43,""),対応表3!F43)</f>
        <v>校</v>
      </c>
    </row>
    <row r="44" spans="1:20" x14ac:dyDescent="0.15">
      <c r="A44" t="b">
        <f ca="1">IF(ISERROR(OR(OFFSET(対応表2!$B$48,B44,対応表!$F$23)="○",AND(OFFSET(対応表2!$B$48,B44,対応表!$F$23)="△",対応表!VALUE_SENKOKUBUN&lt;&gt;3),,AND(OFFSET(対応表2!$B$48,B44,対応表!$F$23)="◎",対応表!$V$2=3))),TRUE,IF(OR(OFFSET(対応表2!$B$48,B44,対応表!$F$23)="○",AND(OFFSET(対応表2!$B$48,B44,対応表!$F$23)="△",対応表!VALUE_SENKOKUBUN&lt;&gt;3),AND(OFFSET(対応表2!$B$48,B44,対応表!$F$23)="◎",対応表!$V$2=3)),TRUE,FALSE))</f>
        <v>1</v>
      </c>
      <c r="B44" s="188">
        <f ca="1">MATCH(C44,OFFSET(対応表2!$A$13,0,0,対応表!$X$7,1),0)-1</f>
        <v>1</v>
      </c>
      <c r="C44" s="16" t="s">
        <v>947</v>
      </c>
      <c r="D44" s="1" t="str">
        <f t="shared" ref="D44:F72" ca="1" si="6">IF(IF(ISERROR($A44),TRUE,$A44),MID($C44,D$2,1),"")</f>
        <v>中</v>
      </c>
      <c r="E44" s="1" t="str">
        <f t="shared" ca="1" si="6"/>
        <v>国</v>
      </c>
      <c r="F44" s="1" t="str">
        <f t="shared" ca="1" si="6"/>
        <v>語</v>
      </c>
      <c r="G44" s="202" t="str">
        <f t="shared" ca="1" si="4"/>
        <v>中</v>
      </c>
      <c r="H44" s="202" t="str">
        <f t="shared" ca="1" si="5"/>
        <v>国</v>
      </c>
      <c r="I44" s="202" t="str">
        <f ca="1">IF(AND(VALUE_KOSHUKYOKA2_1&lt;&gt;"",VALUE_KOSHUKYOKA2_2&lt;&gt;""),IF(AND(VALUE_KOSHUKYOKA2_1=対応表3!D44,VALUE_KOSHUKYOKA2_2=対応表3!E44),対応表3!F44,""),対応表3!F44)</f>
        <v>語</v>
      </c>
    </row>
    <row r="45" spans="1:20" x14ac:dyDescent="0.15">
      <c r="A45" t="b">
        <f ca="1">IF(ISERROR(OR(OFFSET(対応表2!$B$48,B45,対応表!$F$23)="○",AND(OFFSET(対応表2!$B$48,B45,対応表!$F$23)="△",対応表!VALUE_SENKOKUBUN&lt;&gt;3),,AND(OFFSET(対応表2!$B$48,B45,対応表!$F$23)="◎",対応表!$V$2=3))),TRUE,IF(OR(OFFSET(対応表2!$B$48,B45,対応表!$F$23)="○",AND(OFFSET(対応表2!$B$48,B45,対応表!$F$23)="△",対応表!VALUE_SENKOKUBUN&lt;&gt;3),AND(OFFSET(対応表2!$B$48,B45,対応表!$F$23)="◎",対応表!$V$2=3)),TRUE,FALSE))</f>
        <v>1</v>
      </c>
      <c r="B45" s="188">
        <f ca="1">MATCH(C45,OFFSET(対応表2!$A$13,0,0,対応表!$X$7,1),0)-1</f>
        <v>2</v>
      </c>
      <c r="C45" s="16" t="s">
        <v>948</v>
      </c>
      <c r="D45" s="1" t="str">
        <f t="shared" ca="1" si="6"/>
        <v>中</v>
      </c>
      <c r="E45" s="1" t="str">
        <f t="shared" ca="1" si="6"/>
        <v>社</v>
      </c>
      <c r="F45" s="1" t="str">
        <f t="shared" ca="1" si="6"/>
        <v>会</v>
      </c>
      <c r="G45" s="202" t="str">
        <f t="shared" ca="1" si="4"/>
        <v>中</v>
      </c>
      <c r="H45" s="202" t="str">
        <f t="shared" ca="1" si="5"/>
        <v>社</v>
      </c>
      <c r="I45" s="202" t="str">
        <f ca="1">IF(AND(VALUE_KOSHUKYOKA2_1&lt;&gt;"",VALUE_KOSHUKYOKA2_2&lt;&gt;""),IF(AND(VALUE_KOSHUKYOKA2_1=対応表3!D45,VALUE_KOSHUKYOKA2_2=対応表3!E45),対応表3!F45,""),対応表3!F45)</f>
        <v>会</v>
      </c>
    </row>
    <row r="46" spans="1:20" x14ac:dyDescent="0.15">
      <c r="A46" t="b">
        <f ca="1">IF(ISERROR(OR(OFFSET(対応表2!$B$48,B46,対応表!$F$23)="○",AND(OFFSET(対応表2!$B$48,B46,対応表!$F$23)="△",対応表!VALUE_SENKOKUBUN&lt;&gt;3),,AND(OFFSET(対応表2!$B$48,B46,対応表!$F$23)="◎",対応表!$V$2=3))),TRUE,IF(OR(OFFSET(対応表2!$B$48,B46,対応表!$F$23)="○",AND(OFFSET(対応表2!$B$48,B46,対応表!$F$23)="△",対応表!VALUE_SENKOKUBUN&lt;&gt;3),AND(OFFSET(対応表2!$B$48,B46,対応表!$F$23)="◎",対応表!$V$2=3)),TRUE,FALSE))</f>
        <v>1</v>
      </c>
      <c r="B46" s="188">
        <f ca="1">MATCH(C46,OFFSET(対応表2!$A$13,0,0,対応表!$X$7,1),0)-1</f>
        <v>3</v>
      </c>
      <c r="C46" s="16" t="s">
        <v>949</v>
      </c>
      <c r="D46" s="1" t="str">
        <f t="shared" ca="1" si="6"/>
        <v>中</v>
      </c>
      <c r="E46" s="1" t="str">
        <f t="shared" ca="1" si="6"/>
        <v>数</v>
      </c>
      <c r="F46" s="1" t="str">
        <f t="shared" ca="1" si="6"/>
        <v>学</v>
      </c>
      <c r="G46" s="202" t="str">
        <f t="shared" ca="1" si="4"/>
        <v>中</v>
      </c>
      <c r="H46" s="202" t="str">
        <f t="shared" ca="1" si="5"/>
        <v>数</v>
      </c>
      <c r="I46" s="202" t="str">
        <f ca="1">IF(AND(VALUE_KOSHUKYOKA2_1&lt;&gt;"",VALUE_KOSHUKYOKA2_2&lt;&gt;""),IF(AND(VALUE_KOSHUKYOKA2_1=対応表3!D46,VALUE_KOSHUKYOKA2_2=対応表3!E46),対応表3!F46,""),対応表3!F46)</f>
        <v>学</v>
      </c>
    </row>
    <row r="47" spans="1:20" x14ac:dyDescent="0.15">
      <c r="A47" t="b">
        <f ca="1">IF(ISERROR(OR(OFFSET(対応表2!$B$48,B47,対応表!$F$23)="○",AND(OFFSET(対応表2!$B$48,B47,対応表!$F$23)="△",対応表!VALUE_SENKOKUBUN&lt;&gt;3),,AND(OFFSET(対応表2!$B$48,B47,対応表!$F$23)="◎",対応表!$V$2=3))),TRUE,IF(OR(OFFSET(対応表2!$B$48,B47,対応表!$F$23)="○",AND(OFFSET(対応表2!$B$48,B47,対応表!$F$23)="△",対応表!VALUE_SENKOKUBUN&lt;&gt;3),AND(OFFSET(対応表2!$B$48,B47,対応表!$F$23)="◎",対応表!$V$2=3)),TRUE,FALSE))</f>
        <v>1</v>
      </c>
      <c r="B47" s="188">
        <f ca="1">MATCH(C47,OFFSET(対応表2!$A$13,0,0,対応表!$X$7,1),0)-1</f>
        <v>4</v>
      </c>
      <c r="C47" s="16" t="s">
        <v>950</v>
      </c>
      <c r="D47" s="1" t="str">
        <f t="shared" ca="1" si="6"/>
        <v>中</v>
      </c>
      <c r="E47" s="1" t="str">
        <f t="shared" ca="1" si="6"/>
        <v>理</v>
      </c>
      <c r="F47" s="1" t="str">
        <f t="shared" ca="1" si="6"/>
        <v>科</v>
      </c>
      <c r="G47" s="202" t="str">
        <f t="shared" ca="1" si="4"/>
        <v>中</v>
      </c>
      <c r="H47" s="202" t="str">
        <f t="shared" ca="1" si="5"/>
        <v>理</v>
      </c>
      <c r="I47" s="202" t="str">
        <f ca="1">IF(AND(VALUE_KOSHUKYOKA2_1&lt;&gt;"",VALUE_KOSHUKYOKA2_2&lt;&gt;""),IF(AND(VALUE_KOSHUKYOKA2_1=対応表3!D47,VALUE_KOSHUKYOKA2_2=対応表3!E47),対応表3!F47,""),対応表3!F47)</f>
        <v>科</v>
      </c>
    </row>
    <row r="48" spans="1:20" x14ac:dyDescent="0.15">
      <c r="A48" t="b">
        <f ca="1">IF(ISERROR(OR(OFFSET(対応表2!$B$48,B48,対応表!$F$23)="○",AND(OFFSET(対応表2!$B$48,B48,対応表!$F$23)="△",対応表!VALUE_SENKOKUBUN&lt;&gt;3),,AND(OFFSET(対応表2!$B$48,B48,対応表!$F$23)="◎",対応表!$V$2=3))),TRUE,IF(OR(OFFSET(対応表2!$B$48,B48,対応表!$F$23)="○",AND(OFFSET(対応表2!$B$48,B48,対応表!$F$23)="△",対応表!VALUE_SENKOKUBUN&lt;&gt;3),AND(OFFSET(対応表2!$B$48,B48,対応表!$F$23)="◎",対応表!$V$2=3)),TRUE,FALSE))</f>
        <v>1</v>
      </c>
      <c r="B48" s="188">
        <f ca="1">MATCH(C48,OFFSET(対応表2!$A$13,0,0,対応表!$X$7,1),0)-1</f>
        <v>5</v>
      </c>
      <c r="C48" s="16" t="s">
        <v>951</v>
      </c>
      <c r="D48" s="1" t="str">
        <f t="shared" ca="1" si="6"/>
        <v>中</v>
      </c>
      <c r="E48" s="1" t="str">
        <f t="shared" ca="1" si="6"/>
        <v>音</v>
      </c>
      <c r="F48" s="1" t="str">
        <f t="shared" ca="1" si="6"/>
        <v>楽</v>
      </c>
      <c r="G48" s="202" t="str">
        <f t="shared" ca="1" si="4"/>
        <v>中</v>
      </c>
      <c r="H48" s="202" t="str">
        <f t="shared" ca="1" si="5"/>
        <v>音</v>
      </c>
      <c r="I48" s="202" t="str">
        <f ca="1">IF(AND(VALUE_KOSHUKYOKA2_1&lt;&gt;"",VALUE_KOSHUKYOKA2_2&lt;&gt;""),IF(AND(VALUE_KOSHUKYOKA2_1=対応表3!D48,VALUE_KOSHUKYOKA2_2=対応表3!E48),対応表3!F48,""),対応表3!F48)</f>
        <v>楽</v>
      </c>
    </row>
    <row r="49" spans="1:9" x14ac:dyDescent="0.15">
      <c r="A49" t="b">
        <f ca="1">IF(ISERROR(OR(OFFSET(対応表2!$B$48,B49,対応表!$F$23)="○",AND(OFFSET(対応表2!$B$48,B49,対応表!$F$23)="△",対応表!VALUE_SENKOKUBUN&lt;&gt;3),,AND(OFFSET(対応表2!$B$48,B49,対応表!$F$23)="◎",対応表!$V$2=3))),TRUE,IF(OR(OFFSET(対応表2!$B$48,B49,対応表!$F$23)="○",AND(OFFSET(対応表2!$B$48,B49,対応表!$F$23)="△",対応表!VALUE_SENKOKUBUN&lt;&gt;3),AND(OFFSET(対応表2!$B$48,B49,対応表!$F$23)="◎",対応表!$V$2=3)),TRUE,FALSE))</f>
        <v>1</v>
      </c>
      <c r="B49" s="188">
        <f ca="1">MATCH(C49,OFFSET(対応表2!$A$13,0,0,対応表!$X$7,1),0)-1</f>
        <v>6</v>
      </c>
      <c r="C49" s="16" t="s">
        <v>952</v>
      </c>
      <c r="D49" s="1" t="str">
        <f t="shared" ca="1" si="6"/>
        <v>中</v>
      </c>
      <c r="E49" s="1" t="str">
        <f t="shared" ca="1" si="6"/>
        <v>美</v>
      </c>
      <c r="F49" s="1" t="str">
        <f t="shared" ca="1" si="6"/>
        <v>術</v>
      </c>
      <c r="G49" s="202" t="str">
        <f t="shared" ca="1" si="4"/>
        <v>中</v>
      </c>
      <c r="H49" s="202" t="str">
        <f t="shared" ca="1" si="5"/>
        <v>美</v>
      </c>
      <c r="I49" s="202" t="str">
        <f ca="1">IF(AND(VALUE_KOSHUKYOKA2_1&lt;&gt;"",VALUE_KOSHUKYOKA2_2&lt;&gt;""),IF(AND(VALUE_KOSHUKYOKA2_1=対応表3!D49,VALUE_KOSHUKYOKA2_2=対応表3!E49),対応表3!F49,""),対応表3!F49)</f>
        <v>術</v>
      </c>
    </row>
    <row r="50" spans="1:9" x14ac:dyDescent="0.15">
      <c r="A50" t="b">
        <f ca="1">IF(ISERROR(OR(OFFSET(対応表2!$B$48,B50,対応表!$F$23)="○",AND(OFFSET(対応表2!$B$48,B50,対応表!$F$23)="△",対応表!VALUE_SENKOKUBUN&lt;&gt;3),,AND(OFFSET(対応表2!$B$48,B50,対応表!$F$23)="◎",対応表!$V$2=3))),TRUE,IF(OR(OFFSET(対応表2!$B$48,B50,対応表!$F$23)="○",AND(OFFSET(対応表2!$B$48,B50,対応表!$F$23)="△",対応表!VALUE_SENKOKUBUN&lt;&gt;3),AND(OFFSET(対応表2!$B$48,B50,対応表!$F$23)="◎",対応表!$V$2=3)),TRUE,FALSE))</f>
        <v>1</v>
      </c>
      <c r="B50" s="188">
        <f ca="1">MATCH(C50,OFFSET(対応表2!$A$13,0,0,対応表!$X$7,1),0)-1</f>
        <v>7</v>
      </c>
      <c r="C50" s="16" t="s">
        <v>953</v>
      </c>
      <c r="D50" s="1" t="str">
        <f t="shared" ca="1" si="6"/>
        <v>中</v>
      </c>
      <c r="E50" s="1" t="str">
        <f t="shared" ca="1" si="6"/>
        <v>保</v>
      </c>
      <c r="F50" s="1" t="str">
        <f t="shared" ca="1" si="6"/>
        <v>体</v>
      </c>
      <c r="G50" s="202" t="str">
        <f t="shared" ca="1" si="4"/>
        <v>中</v>
      </c>
      <c r="H50" s="202" t="str">
        <f t="shared" ca="1" si="5"/>
        <v>保</v>
      </c>
      <c r="I50" s="202" t="str">
        <f ca="1">IF(AND(VALUE_KOSHUKYOKA2_1&lt;&gt;"",VALUE_KOSHUKYOKA2_2&lt;&gt;""),IF(AND(VALUE_KOSHUKYOKA2_1=対応表3!D50,VALUE_KOSHUKYOKA2_2=対応表3!E50),対応表3!F50,""),対応表3!F50)</f>
        <v>体</v>
      </c>
    </row>
    <row r="51" spans="1:9" x14ac:dyDescent="0.15">
      <c r="A51" t="b">
        <f ca="1">IF(ISERROR(OR(OFFSET(対応表2!$B$48,B51,対応表!$F$23)="○",AND(OFFSET(対応表2!$B$48,B51,対応表!$F$23)="△",対応表!VALUE_SENKOKUBUN&lt;&gt;3),,AND(OFFSET(対応表2!$B$48,B51,対応表!$F$23)="◎",対応表!$V$2=3))),TRUE,IF(OR(OFFSET(対応表2!$B$48,B51,対応表!$F$23)="○",AND(OFFSET(対応表2!$B$48,B51,対応表!$F$23)="△",対応表!VALUE_SENKOKUBUN&lt;&gt;3),AND(OFFSET(対応表2!$B$48,B51,対応表!$F$23)="◎",対応表!$V$2=3)),TRUE,FALSE))</f>
        <v>1</v>
      </c>
      <c r="B51" s="188">
        <f ca="1">MATCH(C51,OFFSET(対応表2!$A$13,0,0,対応表!$X$7,1),0)-1</f>
        <v>8</v>
      </c>
      <c r="C51" s="16" t="s">
        <v>954</v>
      </c>
      <c r="D51" s="1" t="str">
        <f t="shared" ca="1" si="6"/>
        <v>中</v>
      </c>
      <c r="E51" s="1" t="str">
        <f t="shared" ca="1" si="6"/>
        <v>技</v>
      </c>
      <c r="F51" s="1" t="str">
        <f t="shared" ca="1" si="6"/>
        <v>術</v>
      </c>
      <c r="G51" s="202" t="str">
        <f t="shared" ca="1" si="4"/>
        <v>中</v>
      </c>
      <c r="H51" s="202" t="str">
        <f t="shared" ca="1" si="5"/>
        <v>技</v>
      </c>
      <c r="I51" s="202" t="str">
        <f ca="1">IF(AND(VALUE_KOSHUKYOKA2_1&lt;&gt;"",VALUE_KOSHUKYOKA2_2&lt;&gt;""),IF(AND(VALUE_KOSHUKYOKA2_1=対応表3!D51,VALUE_KOSHUKYOKA2_2=対応表3!E51),対応表3!F51,""),対応表3!F51)</f>
        <v>術</v>
      </c>
    </row>
    <row r="52" spans="1:9" x14ac:dyDescent="0.15">
      <c r="A52" t="b">
        <f ca="1">IF(ISERROR(OR(OFFSET(対応表2!$B$48,B52,対応表!$F$23)="○",AND(OFFSET(対応表2!$B$48,B52,対応表!$F$23)="△",対応表!VALUE_SENKOKUBUN&lt;&gt;3),,AND(OFFSET(対応表2!$B$48,B52,対応表!$F$23)="◎",対応表!$V$2=3))),TRUE,IF(OR(OFFSET(対応表2!$B$48,B52,対応表!$F$23)="○",AND(OFFSET(対応表2!$B$48,B52,対応表!$F$23)="△",対応表!VALUE_SENKOKUBUN&lt;&gt;3),AND(OFFSET(対応表2!$B$48,B52,対応表!$F$23)="◎",対応表!$V$2=3)),TRUE,FALSE))</f>
        <v>1</v>
      </c>
      <c r="B52" s="188">
        <f ca="1">MATCH(C52,OFFSET(対応表2!$A$13,0,0,対応表!$X$7,1),0)-1</f>
        <v>9</v>
      </c>
      <c r="C52" s="16" t="s">
        <v>955</v>
      </c>
      <c r="D52" s="1" t="str">
        <f t="shared" ca="1" si="6"/>
        <v>中</v>
      </c>
      <c r="E52" s="1" t="str">
        <f t="shared" ca="1" si="6"/>
        <v>家</v>
      </c>
      <c r="F52" s="1" t="str">
        <f t="shared" ca="1" si="6"/>
        <v>庭</v>
      </c>
      <c r="G52" s="202" t="str">
        <f t="shared" ca="1" si="4"/>
        <v>中</v>
      </c>
      <c r="H52" s="202" t="str">
        <f t="shared" ca="1" si="5"/>
        <v>家</v>
      </c>
      <c r="I52" s="202" t="str">
        <f ca="1">IF(AND(VALUE_KOSHUKYOKA2_1&lt;&gt;"",VALUE_KOSHUKYOKA2_2&lt;&gt;""),IF(AND(VALUE_KOSHUKYOKA2_1=対応表3!D52,VALUE_KOSHUKYOKA2_2=対応表3!E52),対応表3!F52,""),対応表3!F52)</f>
        <v>庭</v>
      </c>
    </row>
    <row r="53" spans="1:9" x14ac:dyDescent="0.15">
      <c r="A53" t="b">
        <f ca="1">IF(ISERROR(OR(OFFSET(対応表2!$B$48,B53,対応表!$F$23)="○",AND(OFFSET(対応表2!$B$48,B53,対応表!$F$23)="△",対応表!VALUE_SENKOKUBUN&lt;&gt;3),,AND(OFFSET(対応表2!$B$48,B53,対応表!$F$23)="◎",対応表!$V$2=3))),TRUE,IF(OR(OFFSET(対応表2!$B$48,B53,対応表!$F$23)="○",AND(OFFSET(対応表2!$B$48,B53,対応表!$F$23)="△",対応表!VALUE_SENKOKUBUN&lt;&gt;3),AND(OFFSET(対応表2!$B$48,B53,対応表!$F$23)="◎",対応表!$V$2=3)),TRUE,FALSE))</f>
        <v>1</v>
      </c>
      <c r="B53" s="188">
        <f ca="1">MATCH(C53,OFFSET(対応表2!$A$13,0,0,対応表!$X$7,1),0)-1</f>
        <v>10</v>
      </c>
      <c r="C53" s="16" t="s">
        <v>956</v>
      </c>
      <c r="D53" s="1" t="str">
        <f t="shared" ca="1" si="6"/>
        <v>中</v>
      </c>
      <c r="E53" s="1" t="str">
        <f t="shared" ca="1" si="6"/>
        <v>英</v>
      </c>
      <c r="F53" s="1" t="str">
        <f t="shared" ca="1" si="6"/>
        <v>語</v>
      </c>
      <c r="G53" s="202" t="str">
        <f t="shared" ca="1" si="4"/>
        <v>中</v>
      </c>
      <c r="H53" s="202" t="str">
        <f t="shared" ca="1" si="5"/>
        <v>英</v>
      </c>
      <c r="I53" s="202" t="str">
        <f ca="1">IF(AND(VALUE_KOSHUKYOKA2_1&lt;&gt;"",VALUE_KOSHUKYOKA2_2&lt;&gt;""),IF(AND(VALUE_KOSHUKYOKA2_1=対応表3!D53,VALUE_KOSHUKYOKA2_2=対応表3!E53),対応表3!F53,""),対応表3!F53)</f>
        <v>語</v>
      </c>
    </row>
    <row r="54" spans="1:9" x14ac:dyDescent="0.15">
      <c r="A54" t="b">
        <f ca="1">IF(ISERROR(OR(OFFSET(対応表2!$B$48,B54,対応表!$F$23)="○",AND(OFFSET(対応表2!$B$48,B54,対応表!$F$23)="△",対応表!VALUE_SENKOKUBUN&lt;&gt;3),,AND(OFFSET(対応表2!$B$48,B54,対応表!$F$23)="◎",対応表!$V$2=3))),TRUE,IF(OR(OFFSET(対応表2!$B$48,B54,対応表!$F$23)="○",AND(OFFSET(対応表2!$B$48,B54,対応表!$F$23)="△",対応表!VALUE_SENKOKUBUN&lt;&gt;3),AND(OFFSET(対応表2!$B$48,B54,対応表!$F$23)="◎",対応表!$V$2=3)),TRUE,FALSE))</f>
        <v>1</v>
      </c>
      <c r="B54" s="188">
        <f ca="1">MATCH(C54,OFFSET(対応表2!$A$13,0,0,対応表!$X$7,1),0)-1</f>
        <v>11</v>
      </c>
      <c r="C54" s="16" t="s">
        <v>1092</v>
      </c>
      <c r="D54" s="1" t="str">
        <f t="shared" ca="1" si="6"/>
        <v>高</v>
      </c>
      <c r="E54" s="1" t="str">
        <f t="shared" ca="1" si="6"/>
        <v>国</v>
      </c>
      <c r="F54" s="1" t="str">
        <f t="shared" ca="1" si="6"/>
        <v>語</v>
      </c>
      <c r="G54" s="202" t="str">
        <f t="shared" ca="1" si="4"/>
        <v>高</v>
      </c>
      <c r="H54" s="202" t="str">
        <f t="shared" ca="1" si="5"/>
        <v>国</v>
      </c>
      <c r="I54" s="202" t="str">
        <f ca="1">IF(AND(VALUE_KOSHUKYOKA2_1&lt;&gt;"",VALUE_KOSHUKYOKA2_2&lt;&gt;""),IF(AND(VALUE_KOSHUKYOKA2_1=対応表3!D54,VALUE_KOSHUKYOKA2_2=対応表3!E54),対応表3!F54,""),対応表3!F54)</f>
        <v>語</v>
      </c>
    </row>
    <row r="55" spans="1:9" x14ac:dyDescent="0.15">
      <c r="A55" t="b">
        <f ca="1">IF(ISERROR(OR(OFFSET(対応表2!$B$48,B55,対応表!$F$23)="○",AND(OFFSET(対応表2!$B$48,B55,対応表!$F$23)="△",対応表!VALUE_SENKOKUBUN&lt;&gt;3),,AND(OFFSET(対応表2!$B$48,B55,対応表!$F$23)="◎",対応表!$V$2=3))),TRUE,IF(OR(OFFSET(対応表2!$B$48,B55,対応表!$F$23)="○",AND(OFFSET(対応表2!$B$48,B55,対応表!$F$23)="△",対応表!VALUE_SENKOKUBUN&lt;&gt;3),AND(OFFSET(対応表2!$B$48,B55,対応表!$F$23)="◎",対応表!$V$2=3)),TRUE,FALSE))</f>
        <v>1</v>
      </c>
      <c r="B55" s="188">
        <f ca="1">MATCH(C55,OFFSET(対応表2!$A$13,0,0,対応表!$X$7,1),0)-1</f>
        <v>12</v>
      </c>
      <c r="C55" s="16" t="s">
        <v>957</v>
      </c>
      <c r="D55" s="1" t="str">
        <f t="shared" ca="1" si="6"/>
        <v>高</v>
      </c>
      <c r="E55" s="1" t="str">
        <f t="shared" ca="1" si="6"/>
        <v>地</v>
      </c>
      <c r="F55" s="1" t="str">
        <f t="shared" ca="1" si="6"/>
        <v>公</v>
      </c>
      <c r="G55" s="202" t="str">
        <f t="shared" ca="1" si="4"/>
        <v>高</v>
      </c>
      <c r="H55" s="202" t="str">
        <f t="shared" ca="1" si="5"/>
        <v>地</v>
      </c>
      <c r="I55" s="202" t="str">
        <f ca="1">IF(AND(VALUE_KOSHUKYOKA2_1&lt;&gt;"",VALUE_KOSHUKYOKA2_2&lt;&gt;""),IF(AND(VALUE_KOSHUKYOKA2_1=対応表3!D55,VALUE_KOSHUKYOKA2_2=対応表3!E55),対応表3!F55,""),対応表3!F55)</f>
        <v>公</v>
      </c>
    </row>
    <row r="56" spans="1:9" x14ac:dyDescent="0.15">
      <c r="A56" t="b">
        <f ca="1">IF(ISERROR(OR(OFFSET(対応表2!$B$48,B56,対応表!$F$23)="○",AND(OFFSET(対応表2!$B$48,B56,対応表!$F$23)="△",対応表!VALUE_SENKOKUBUN&lt;&gt;3),,AND(OFFSET(対応表2!$B$48,B56,対応表!$F$23)="◎",対応表!$V$2=3))),TRUE,IF(OR(OFFSET(対応表2!$B$48,B56,対応表!$F$23)="○",AND(OFFSET(対応表2!$B$48,B56,対応表!$F$23)="△",対応表!VALUE_SENKOKUBUN&lt;&gt;3),AND(OFFSET(対応表2!$B$48,B56,対応表!$F$23)="◎",対応表!$V$2=3)),TRUE,FALSE))</f>
        <v>1</v>
      </c>
      <c r="B56" s="188">
        <f ca="1">MATCH(C56,OFFSET(対応表2!$A$13,0,0,対応表!$X$7,1),0)-1</f>
        <v>13</v>
      </c>
      <c r="C56" s="16" t="s">
        <v>958</v>
      </c>
      <c r="D56" s="1" t="str">
        <f t="shared" ca="1" si="6"/>
        <v>高</v>
      </c>
      <c r="E56" s="1" t="str">
        <f t="shared" ca="1" si="6"/>
        <v>数</v>
      </c>
      <c r="F56" s="1" t="str">
        <f t="shared" ca="1" si="6"/>
        <v>学</v>
      </c>
      <c r="G56" s="202" t="str">
        <f t="shared" ca="1" si="4"/>
        <v>高</v>
      </c>
      <c r="H56" s="202" t="str">
        <f t="shared" ca="1" si="5"/>
        <v>数</v>
      </c>
      <c r="I56" s="202" t="str">
        <f ca="1">IF(AND(VALUE_KOSHUKYOKA2_1&lt;&gt;"",VALUE_KOSHUKYOKA2_2&lt;&gt;""),IF(AND(VALUE_KOSHUKYOKA2_1=対応表3!D56,VALUE_KOSHUKYOKA2_2=対応表3!E56),対応表3!F56,""),対応表3!F56)</f>
        <v>学</v>
      </c>
    </row>
    <row r="57" spans="1:9" x14ac:dyDescent="0.15">
      <c r="A57" t="b">
        <f ca="1">IF(ISERROR(OR(OFFSET(対応表2!$B$48,B57,対応表!$F$23)="○",AND(OFFSET(対応表2!$B$48,B57,対応表!$F$23)="△",対応表!VALUE_SENKOKUBUN&lt;&gt;3),,AND(OFFSET(対応表2!$B$48,B57,対応表!$F$23)="◎",対応表!$V$2=3))),TRUE,IF(OR(OFFSET(対応表2!$B$48,B57,対応表!$F$23)="○",AND(OFFSET(対応表2!$B$48,B57,対応表!$F$23)="△",対応表!VALUE_SENKOKUBUN&lt;&gt;3),AND(OFFSET(対応表2!$B$48,B57,対応表!$F$23)="◎",対応表!$V$2=3)),TRUE,FALSE))</f>
        <v>1</v>
      </c>
      <c r="B57" s="188">
        <f ca="1">MATCH(C57,OFFSET(対応表2!$A$13,0,0,対応表!$X$7,1),0)-1</f>
        <v>14</v>
      </c>
      <c r="C57" s="16" t="s">
        <v>959</v>
      </c>
      <c r="D57" s="1" t="str">
        <f t="shared" ca="1" si="6"/>
        <v>高</v>
      </c>
      <c r="E57" s="1" t="str">
        <f t="shared" ca="1" si="6"/>
        <v>理</v>
      </c>
      <c r="F57" s="1" t="str">
        <f t="shared" ca="1" si="6"/>
        <v>科</v>
      </c>
      <c r="G57" s="202" t="str">
        <f t="shared" ca="1" si="4"/>
        <v>高</v>
      </c>
      <c r="H57" s="202" t="str">
        <f t="shared" ca="1" si="5"/>
        <v>理</v>
      </c>
      <c r="I57" s="202" t="str">
        <f ca="1">IF(AND(VALUE_KOSHUKYOKA2_1&lt;&gt;"",VALUE_KOSHUKYOKA2_2&lt;&gt;""),IF(AND(VALUE_KOSHUKYOKA2_1=対応表3!D57,VALUE_KOSHUKYOKA2_2=対応表3!E57),対応表3!F57,""),対応表3!F57)</f>
        <v>科</v>
      </c>
    </row>
    <row r="58" spans="1:9" x14ac:dyDescent="0.15">
      <c r="A58" t="b">
        <f ca="1">IF(ISERROR(OR(OFFSET(対応表2!$B$48,B58,対応表!$F$23)="○",AND(OFFSET(対応表2!$B$48,B58,対応表!$F$23)="△",対応表!VALUE_SENKOKUBUN&lt;&gt;3),,AND(OFFSET(対応表2!$B$48,B58,対応表!$F$23)="◎",対応表!$V$2=3))),TRUE,IF(OR(OFFSET(対応表2!$B$48,B58,対応表!$F$23)="○",AND(OFFSET(対応表2!$B$48,B58,対応表!$F$23)="△",対応表!VALUE_SENKOKUBUN&lt;&gt;3),AND(OFFSET(対応表2!$B$48,B58,対応表!$F$23)="◎",対応表!$V$2=3)),TRUE,FALSE))</f>
        <v>1</v>
      </c>
      <c r="B58" s="188">
        <f ca="1">MATCH(C58,OFFSET(対応表2!$A$13,0,0,対応表!$X$7,1),0)-1</f>
        <v>15</v>
      </c>
      <c r="C58" s="16" t="s">
        <v>960</v>
      </c>
      <c r="D58" s="1" t="str">
        <f t="shared" ca="1" si="6"/>
        <v>高</v>
      </c>
      <c r="E58" s="1" t="str">
        <f t="shared" ca="1" si="6"/>
        <v>保</v>
      </c>
      <c r="F58" s="1" t="str">
        <f t="shared" ca="1" si="6"/>
        <v>体</v>
      </c>
      <c r="G58" s="202" t="str">
        <f t="shared" ca="1" si="4"/>
        <v>高</v>
      </c>
      <c r="H58" s="202" t="str">
        <f t="shared" ca="1" si="5"/>
        <v>保</v>
      </c>
      <c r="I58" s="202" t="str">
        <f ca="1">IF(AND(VALUE_KOSHUKYOKA2_1&lt;&gt;"",VALUE_KOSHUKYOKA2_2&lt;&gt;""),IF(AND(VALUE_KOSHUKYOKA2_1=対応表3!D58,VALUE_KOSHUKYOKA2_2=対応表3!E58),対応表3!F58,""),対応表3!F58)</f>
        <v>体</v>
      </c>
    </row>
    <row r="59" spans="1:9" x14ac:dyDescent="0.15">
      <c r="A59" t="b">
        <f ca="1">IF(ISERROR(OR(OFFSET(対応表2!$B$48,B59,対応表!$F$23)="○",AND(OFFSET(対応表2!$B$48,B59,対応表!$F$23)="△",対応表!VALUE_SENKOKUBUN&lt;&gt;3),,AND(OFFSET(対応表2!$B$48,B59,対応表!$F$23)="◎",対応表!$V$2=3))),TRUE,IF(OR(OFFSET(対応表2!$B$48,B59,対応表!$F$23)="○",AND(OFFSET(対応表2!$B$48,B59,対応表!$F$23)="△",対応表!VALUE_SENKOKUBUN&lt;&gt;3),AND(OFFSET(対応表2!$B$48,B59,対応表!$F$23)="◎",対応表!$V$2=3)),TRUE,FALSE))</f>
        <v>1</v>
      </c>
      <c r="B59" s="188">
        <f ca="1">MATCH(C59,OFFSET(対応表2!$A$13,0,0,対応表!$X$7,1),0)-1</f>
        <v>16</v>
      </c>
      <c r="C59" s="16" t="s">
        <v>961</v>
      </c>
      <c r="D59" s="1" t="str">
        <f t="shared" ca="1" si="6"/>
        <v>高</v>
      </c>
      <c r="E59" s="1" t="str">
        <f t="shared" ca="1" si="6"/>
        <v>音</v>
      </c>
      <c r="F59" s="1" t="str">
        <f t="shared" ca="1" si="6"/>
        <v>楽</v>
      </c>
      <c r="G59" s="202" t="str">
        <f t="shared" ca="1" si="4"/>
        <v>高</v>
      </c>
      <c r="H59" s="202" t="str">
        <f t="shared" ca="1" si="5"/>
        <v>音</v>
      </c>
      <c r="I59" s="202" t="str">
        <f ca="1">IF(AND(VALUE_KOSHUKYOKA2_1&lt;&gt;"",VALUE_KOSHUKYOKA2_2&lt;&gt;""),IF(AND(VALUE_KOSHUKYOKA2_1=対応表3!D59,VALUE_KOSHUKYOKA2_2=対応表3!E59),対応表3!F59,""),対応表3!F59)</f>
        <v>楽</v>
      </c>
    </row>
    <row r="60" spans="1:9" x14ac:dyDescent="0.15">
      <c r="A60" t="b">
        <f ca="1">IF(ISERROR(OR(OFFSET(対応表2!$B$48,B60,対応表!$F$23)="○",AND(OFFSET(対応表2!$B$48,B60,対応表!$F$23)="△",対応表!VALUE_SENKOKUBUN&lt;&gt;3),,AND(OFFSET(対応表2!$B$48,B60,対応表!$F$23)="◎",対応表!$V$2=3))),TRUE,IF(OR(OFFSET(対応表2!$B$48,B60,対応表!$F$23)="○",AND(OFFSET(対応表2!$B$48,B60,対応表!$F$23)="△",対応表!VALUE_SENKOKUBUN&lt;&gt;3),AND(OFFSET(対応表2!$B$48,B60,対応表!$F$23)="◎",対応表!$V$2=3)),TRUE,FALSE))</f>
        <v>1</v>
      </c>
      <c r="B60" s="188">
        <f ca="1">MATCH(C60,OFFSET(対応表2!$A$13,0,0,対応表!$X$7,1),0)-1</f>
        <v>17</v>
      </c>
      <c r="C60" s="16" t="s">
        <v>962</v>
      </c>
      <c r="D60" s="1" t="str">
        <f t="shared" ca="1" si="6"/>
        <v>高</v>
      </c>
      <c r="E60" s="1" t="str">
        <f t="shared" ca="1" si="6"/>
        <v>美</v>
      </c>
      <c r="F60" s="1" t="str">
        <f t="shared" ca="1" si="6"/>
        <v>術</v>
      </c>
      <c r="G60" s="202" t="str">
        <f t="shared" ca="1" si="4"/>
        <v>高</v>
      </c>
      <c r="H60" s="202" t="str">
        <f t="shared" ca="1" si="5"/>
        <v>美</v>
      </c>
      <c r="I60" s="202" t="str">
        <f ca="1">IF(AND(VALUE_KOSHUKYOKA2_1&lt;&gt;"",VALUE_KOSHUKYOKA2_2&lt;&gt;""),IF(AND(VALUE_KOSHUKYOKA2_1=対応表3!D60,VALUE_KOSHUKYOKA2_2=対応表3!E60),対応表3!F60,""),対応表3!F60)</f>
        <v>術</v>
      </c>
    </row>
    <row r="61" spans="1:9" x14ac:dyDescent="0.15">
      <c r="A61" t="b">
        <f ca="1">IF(ISERROR(OR(OFFSET(対応表2!$B$48,B61,対応表!$F$23)="○",AND(OFFSET(対応表2!$B$48,B61,対応表!$F$23)="△",対応表!VALUE_SENKOKUBUN&lt;&gt;3),,AND(OFFSET(対応表2!$B$48,B61,対応表!$F$23)="◎",対応表!$V$2=3))),TRUE,IF(OR(OFFSET(対応表2!$B$48,B61,対応表!$F$23)="○",AND(OFFSET(対応表2!$B$48,B61,対応表!$F$23)="△",対応表!VALUE_SENKOKUBUN&lt;&gt;3),AND(OFFSET(対応表2!$B$48,B61,対応表!$F$23)="◎",対応表!$V$2=3)),TRUE,FALSE))</f>
        <v>1</v>
      </c>
      <c r="B61" s="188">
        <f ca="1">MATCH(C61,OFFSET(対応表2!$A$13,0,0,対応表!$X$7,1),0)-1</f>
        <v>18</v>
      </c>
      <c r="C61" s="16" t="s">
        <v>963</v>
      </c>
      <c r="D61" s="1" t="str">
        <f t="shared" ca="1" si="6"/>
        <v>高</v>
      </c>
      <c r="E61" s="1" t="str">
        <f t="shared" ca="1" si="6"/>
        <v>書</v>
      </c>
      <c r="F61" s="1" t="str">
        <f t="shared" ca="1" si="6"/>
        <v>道</v>
      </c>
      <c r="G61" s="202" t="str">
        <f t="shared" ca="1" si="4"/>
        <v>高</v>
      </c>
      <c r="H61" s="202" t="str">
        <f t="shared" ca="1" si="5"/>
        <v>書</v>
      </c>
      <c r="I61" s="202" t="str">
        <f ca="1">IF(AND(VALUE_KOSHUKYOKA2_1&lt;&gt;"",VALUE_KOSHUKYOKA2_2&lt;&gt;""),IF(AND(VALUE_KOSHUKYOKA2_1=対応表3!D61,VALUE_KOSHUKYOKA2_2=対応表3!E61),対応表3!F61,""),対応表3!F61)</f>
        <v>道</v>
      </c>
    </row>
    <row r="62" spans="1:9" x14ac:dyDescent="0.15">
      <c r="A62" t="b">
        <f ca="1">IF(ISERROR(OR(OFFSET(対応表2!$B$48,B62,対応表!$F$23)="○",AND(OFFSET(対応表2!$B$48,B62,対応表!$F$23)="△",対応表!VALUE_SENKOKUBUN&lt;&gt;3),,AND(OFFSET(対応表2!$B$48,B62,対応表!$F$23)="◎",対応表!$V$2=3))),TRUE,IF(OR(OFFSET(対応表2!$B$48,B62,対応表!$F$23)="○",AND(OFFSET(対応表2!$B$48,B62,対応表!$F$23)="△",対応表!VALUE_SENKOKUBUN&lt;&gt;3),AND(OFFSET(対応表2!$B$48,B62,対応表!$F$23)="◎",対応表!$V$2=3)),TRUE,FALSE))</f>
        <v>1</v>
      </c>
      <c r="B62" s="188">
        <f ca="1">MATCH(C62,OFFSET(対応表2!$A$13,0,0,対応表!$X$7,1),0)-1</f>
        <v>19</v>
      </c>
      <c r="C62" s="16" t="s">
        <v>964</v>
      </c>
      <c r="D62" s="1" t="str">
        <f t="shared" ca="1" si="6"/>
        <v>高</v>
      </c>
      <c r="E62" s="1" t="str">
        <f t="shared" ca="1" si="6"/>
        <v>英</v>
      </c>
      <c r="F62" s="1" t="str">
        <f t="shared" ca="1" si="6"/>
        <v>語</v>
      </c>
      <c r="G62" s="202" t="str">
        <f t="shared" ca="1" si="4"/>
        <v>高</v>
      </c>
      <c r="H62" s="202" t="str">
        <f t="shared" ca="1" si="5"/>
        <v>英</v>
      </c>
      <c r="I62" s="202" t="str">
        <f ca="1">IF(AND(VALUE_KOSHUKYOKA2_1&lt;&gt;"",VALUE_KOSHUKYOKA2_2&lt;&gt;""),IF(AND(VALUE_KOSHUKYOKA2_1=対応表3!D62,VALUE_KOSHUKYOKA2_2=対応表3!E62),対応表3!F62,""),対応表3!F62)</f>
        <v>語</v>
      </c>
    </row>
    <row r="63" spans="1:9" x14ac:dyDescent="0.15">
      <c r="A63" t="b">
        <f ca="1">IF(ISERROR(OR(OFFSET(対応表2!$B$48,B63,対応表!$F$23)="○",AND(OFFSET(対応表2!$B$48,B63,対応表!$F$23)="△",対応表!VALUE_SENKOKUBUN&lt;&gt;3),,AND(OFFSET(対応表2!$B$48,B63,対応表!$F$23)="◎",対応表!$V$2=3))),TRUE,IF(OR(OFFSET(対応表2!$B$48,B63,対応表!$F$23)="○",AND(OFFSET(対応表2!$B$48,B63,対応表!$F$23)="△",対応表!VALUE_SENKOKUBUN&lt;&gt;3),AND(OFFSET(対応表2!$B$48,B63,対応表!$F$23)="◎",対応表!$V$2=3)),TRUE,FALSE))</f>
        <v>1</v>
      </c>
      <c r="B63" s="188">
        <f ca="1">MATCH(C63,OFFSET(対応表2!$A$13,0,0,対応表!$X$7,1),0)-1</f>
        <v>20</v>
      </c>
      <c r="C63" s="16" t="s">
        <v>965</v>
      </c>
      <c r="D63" s="1" t="str">
        <f t="shared" ca="1" si="6"/>
        <v>高</v>
      </c>
      <c r="E63" s="1" t="str">
        <f t="shared" ca="1" si="6"/>
        <v>家</v>
      </c>
      <c r="F63" s="1" t="str">
        <f t="shared" ca="1" si="6"/>
        <v>庭</v>
      </c>
      <c r="G63" s="202" t="str">
        <f t="shared" ca="1" si="4"/>
        <v>高</v>
      </c>
      <c r="H63" s="202" t="str">
        <f t="shared" ca="1" si="5"/>
        <v>家</v>
      </c>
      <c r="I63" s="202" t="str">
        <f ca="1">IF(AND(VALUE_KOSHUKYOKA2_1&lt;&gt;"",VALUE_KOSHUKYOKA2_2&lt;&gt;""),IF(AND(VALUE_KOSHUKYOKA2_1=対応表3!D63,VALUE_KOSHUKYOKA2_2=対応表3!E63),対応表3!F63,""),対応表3!F63)</f>
        <v>庭</v>
      </c>
    </row>
    <row r="64" spans="1:9" x14ac:dyDescent="0.15">
      <c r="A64" t="b">
        <f ca="1">IF(ISERROR(OR(OFFSET(対応表2!$B$48,B64,対応表!$F$23)="○",AND(OFFSET(対応表2!$B$48,B64,対応表!$F$23)="△",対応表!VALUE_SENKOKUBUN&lt;&gt;3),,AND(OFFSET(対応表2!$B$48,B64,対応表!$F$23)="◎",対応表!$V$2=3))),TRUE,IF(OR(OFFSET(対応表2!$B$48,B64,対応表!$F$23)="○",AND(OFFSET(対応表2!$B$48,B64,対応表!$F$23)="△",対応表!VALUE_SENKOKUBUN&lt;&gt;3),AND(OFFSET(対応表2!$B$48,B64,対応表!$F$23)="◎",対応表!$V$2=3)),TRUE,FALSE))</f>
        <v>1</v>
      </c>
      <c r="B64" s="188">
        <f ca="1">MATCH(C64,OFFSET(対応表2!$A$13,0,0,対応表!$X$7,1),0)-1</f>
        <v>21</v>
      </c>
      <c r="C64" s="16" t="s">
        <v>966</v>
      </c>
      <c r="D64" s="1" t="str">
        <f t="shared" ca="1" si="6"/>
        <v>高</v>
      </c>
      <c r="E64" s="1" t="str">
        <f t="shared" ca="1" si="6"/>
        <v>情</v>
      </c>
      <c r="F64" s="1" t="str">
        <f t="shared" ca="1" si="6"/>
        <v>報</v>
      </c>
      <c r="G64" s="202" t="str">
        <f t="shared" ca="1" si="4"/>
        <v>高</v>
      </c>
      <c r="H64" s="202" t="str">
        <f t="shared" ca="1" si="5"/>
        <v>情</v>
      </c>
      <c r="I64" s="202" t="str">
        <f ca="1">IF(AND(VALUE_KOSHUKYOKA2_1&lt;&gt;"",VALUE_KOSHUKYOKA2_2&lt;&gt;""),IF(AND(VALUE_KOSHUKYOKA2_1=対応表3!D64,VALUE_KOSHUKYOKA2_2=対応表3!E64),対応表3!F64,""),対応表3!F64)</f>
        <v>報</v>
      </c>
    </row>
    <row r="65" spans="1:9" x14ac:dyDescent="0.15">
      <c r="A65" t="b">
        <f ca="1">IF(ISERROR(OR(OFFSET(対応表2!$B$48,B65,対応表!$F$23)="○",AND(OFFSET(対応表2!$B$48,B65,対応表!$F$23)="△",対応表!VALUE_SENKOKUBUN&lt;&gt;3),,AND(OFFSET(対応表2!$B$48,B65,対応表!$F$23)="◎",対応表!$V$2=3))),TRUE,IF(OR(OFFSET(対応表2!$B$48,B65,対応表!$F$23)="○",AND(OFFSET(対応表2!$B$48,B65,対応表!$F$23)="△",対応表!VALUE_SENKOKUBUN&lt;&gt;3),AND(OFFSET(対応表2!$B$48,B65,対応表!$F$23)="◎",対応表!$V$2=3)),TRUE,FALSE))</f>
        <v>1</v>
      </c>
      <c r="B65" s="188">
        <f ca="1">MATCH(C65,OFFSET(対応表2!$A$13,0,0,対応表!$X$7,1),0)-1</f>
        <v>22</v>
      </c>
      <c r="C65" s="16" t="s">
        <v>967</v>
      </c>
      <c r="D65" s="1" t="str">
        <f t="shared" ca="1" si="6"/>
        <v>高</v>
      </c>
      <c r="E65" s="1" t="str">
        <f t="shared" ca="1" si="6"/>
        <v>農</v>
      </c>
      <c r="F65" s="1" t="str">
        <f t="shared" ca="1" si="6"/>
        <v>業</v>
      </c>
      <c r="G65" s="202" t="str">
        <f t="shared" ca="1" si="4"/>
        <v>高</v>
      </c>
      <c r="H65" s="202" t="str">
        <f t="shared" ca="1" si="5"/>
        <v>農</v>
      </c>
      <c r="I65" s="202" t="str">
        <f ca="1">IF(AND(VALUE_KOSHUKYOKA2_1&lt;&gt;"",VALUE_KOSHUKYOKA2_2&lt;&gt;""),IF(AND(VALUE_KOSHUKYOKA2_1=対応表3!D65,VALUE_KOSHUKYOKA2_2=対応表3!E65),対応表3!F65,""),対応表3!F65)</f>
        <v>業</v>
      </c>
    </row>
    <row r="66" spans="1:9" x14ac:dyDescent="0.15">
      <c r="A66" t="b">
        <f ca="1">IF(ISERROR(OR(OFFSET(対応表2!$B$48,B66,対応表!$F$23)="○",AND(OFFSET(対応表2!$B$48,B66,対応表!$F$23)="△",対応表!VALUE_SENKOKUBUN&lt;&gt;3),,AND(OFFSET(対応表2!$B$48,B66,対応表!$F$23)="◎",対応表!$V$2=3))),TRUE,IF(OR(OFFSET(対応表2!$B$48,B66,対応表!$F$23)="○",AND(OFFSET(対応表2!$B$48,B66,対応表!$F$23)="△",対応表!VALUE_SENKOKUBUN&lt;&gt;3),AND(OFFSET(対応表2!$B$48,B66,対応表!$F$23)="◎",対応表!$V$2=3)),TRUE,FALSE))</f>
        <v>1</v>
      </c>
      <c r="B66" s="188">
        <f ca="1">MATCH(C66,OFFSET(対応表2!$A$13,0,0,対応表!$X$7,1),0)-1</f>
        <v>23</v>
      </c>
      <c r="C66" s="16" t="s">
        <v>968</v>
      </c>
      <c r="D66" s="1" t="str">
        <f t="shared" ca="1" si="6"/>
        <v>高</v>
      </c>
      <c r="E66" s="1" t="str">
        <f t="shared" ca="1" si="6"/>
        <v>工</v>
      </c>
      <c r="F66" s="1" t="str">
        <f t="shared" ca="1" si="6"/>
        <v>業</v>
      </c>
      <c r="G66" s="202" t="str">
        <f t="shared" ca="1" si="4"/>
        <v>高</v>
      </c>
      <c r="H66" s="202" t="str">
        <f t="shared" ca="1" si="5"/>
        <v>工</v>
      </c>
      <c r="I66" s="202" t="str">
        <f ca="1">IF(AND(VALUE_KOSHUKYOKA2_1&lt;&gt;"",VALUE_KOSHUKYOKA2_2&lt;&gt;""),IF(AND(VALUE_KOSHUKYOKA2_1=対応表3!D66,VALUE_KOSHUKYOKA2_2=対応表3!E66),対応表3!F66,""),対応表3!F66)</f>
        <v>業</v>
      </c>
    </row>
    <row r="67" spans="1:9" x14ac:dyDescent="0.15">
      <c r="A67" t="b">
        <f ca="1">IF(ISERROR(OR(OFFSET(対応表2!$B$48,B67,対応表!$F$23)="○",AND(OFFSET(対応表2!$B$48,B67,対応表!$F$23)="△",対応表!VALUE_SENKOKUBUN&lt;&gt;3),,AND(OFFSET(対応表2!$B$48,B67,対応表!$F$23)="◎",対応表!$V$2=3))),TRUE,IF(OR(OFFSET(対応表2!$B$48,B67,対応表!$F$23)="○",AND(OFFSET(対応表2!$B$48,B67,対応表!$F$23)="△",対応表!VALUE_SENKOKUBUN&lt;&gt;3),AND(OFFSET(対応表2!$B$48,B67,対応表!$F$23)="◎",対応表!$V$2=3)),TRUE,FALSE))</f>
        <v>1</v>
      </c>
      <c r="B67" s="188">
        <f ca="1">MATCH(C67,OFFSET(対応表2!$A$13,0,0,対応表!$X$7,1),0)-1</f>
        <v>24</v>
      </c>
      <c r="C67" s="16" t="s">
        <v>969</v>
      </c>
      <c r="D67" s="1" t="str">
        <f t="shared" ca="1" si="6"/>
        <v>高</v>
      </c>
      <c r="E67" s="1" t="str">
        <f t="shared" ca="1" si="6"/>
        <v>商</v>
      </c>
      <c r="F67" s="1" t="str">
        <f t="shared" ca="1" si="6"/>
        <v>業</v>
      </c>
      <c r="G67" s="202" t="str">
        <f t="shared" ca="1" si="4"/>
        <v>高</v>
      </c>
      <c r="H67" s="202" t="str">
        <f t="shared" ca="1" si="5"/>
        <v>商</v>
      </c>
      <c r="I67" s="202" t="str">
        <f ca="1">IF(AND(VALUE_KOSHUKYOKA2_1&lt;&gt;"",VALUE_KOSHUKYOKA2_2&lt;&gt;""),IF(AND(VALUE_KOSHUKYOKA2_1=対応表3!D67,VALUE_KOSHUKYOKA2_2=対応表3!E67),対応表3!F67,""),対応表3!F67)</f>
        <v>業</v>
      </c>
    </row>
    <row r="68" spans="1:9" x14ac:dyDescent="0.15">
      <c r="A68" t="b">
        <f ca="1">IF(ISERROR(OR(OFFSET(対応表2!$B$48,B68,対応表!$F$23)="○",AND(OFFSET(対応表2!$B$48,B68,対応表!$F$23)="△",対応表!VALUE_SENKOKUBUN&lt;&gt;3),,AND(OFFSET(対応表2!$B$48,B68,対応表!$F$23)="◎",対応表!$V$2=3))),TRUE,IF(OR(OFFSET(対応表2!$B$48,B68,対応表!$F$23)="○",AND(OFFSET(対応表2!$B$48,B68,対応表!$F$23)="△",対応表!VALUE_SENKOKUBUN&lt;&gt;3),AND(OFFSET(対応表2!$B$48,B68,対応表!$F$23)="◎",対応表!$V$2=3)),TRUE,FALSE))</f>
        <v>1</v>
      </c>
      <c r="B68" s="188">
        <f ca="1">MATCH(C68,OFFSET(対応表2!$A$13,0,0,対応表!$X$7,1),0)-1</f>
        <v>25</v>
      </c>
      <c r="C68" s="16" t="s">
        <v>970</v>
      </c>
      <c r="D68" s="1" t="str">
        <f t="shared" ca="1" si="6"/>
        <v>高</v>
      </c>
      <c r="E68" s="1" t="str">
        <f t="shared" ca="1" si="6"/>
        <v>福</v>
      </c>
      <c r="F68" s="1" t="str">
        <f t="shared" ca="1" si="6"/>
        <v>祉</v>
      </c>
      <c r="G68" s="202" t="str">
        <f t="shared" ca="1" si="4"/>
        <v>高</v>
      </c>
      <c r="H68" s="202" t="str">
        <f t="shared" ca="1" si="5"/>
        <v>福</v>
      </c>
      <c r="I68" s="202" t="str">
        <f ca="1">IF(AND(VALUE_KOSHUKYOKA2_1&lt;&gt;"",VALUE_KOSHUKYOKA2_2&lt;&gt;""),IF(AND(VALUE_KOSHUKYOKA2_1=対応表3!D68,VALUE_KOSHUKYOKA2_2=対応表3!E68),対応表3!F68,""),対応表3!F68)</f>
        <v>祉</v>
      </c>
    </row>
    <row r="69" spans="1:9" x14ac:dyDescent="0.15">
      <c r="A69" t="b">
        <f ca="1">IF(ISERROR(OR(OFFSET(対応表2!$B$48,B69,対応表!$F$23)="○",AND(OFFSET(対応表2!$B$48,B69,対応表!$F$23)="△",対応表!VALUE_SENKOKUBUN&lt;&gt;3),,AND(OFFSET(対応表2!$B$48,B69,対応表!$F$23)="◎",対応表!$V$2=3))),TRUE,IF(OR(OFFSET(対応表2!$B$48,B69,対応表!$F$23)="○",AND(OFFSET(対応表2!$B$48,B69,対応表!$F$23)="△",対応表!VALUE_SENKOKUBUN&lt;&gt;3),AND(OFFSET(対応表2!$B$48,B69,対応表!$F$23)="◎",対応表!$V$2=3)),TRUE,FALSE))</f>
        <v>1</v>
      </c>
      <c r="B69" s="188">
        <f ca="1">MATCH(C69,OFFSET(対応表2!$A$13,0,0,対応表!$X$7,1),0)-1</f>
        <v>26</v>
      </c>
      <c r="C69" s="16" t="s">
        <v>971</v>
      </c>
      <c r="D69" s="1" t="str">
        <f t="shared" ca="1" si="6"/>
        <v>高</v>
      </c>
      <c r="E69" s="1" t="str">
        <f t="shared" ca="1" si="6"/>
        <v>水</v>
      </c>
      <c r="F69" s="1" t="str">
        <f t="shared" ca="1" si="6"/>
        <v>産</v>
      </c>
      <c r="G69" s="202" t="str">
        <f t="shared" ca="1" si="4"/>
        <v>高</v>
      </c>
      <c r="H69" s="202" t="str">
        <f t="shared" ca="1" si="5"/>
        <v>水</v>
      </c>
      <c r="I69" s="202" t="str">
        <f ca="1">IF(AND(VALUE_KOSHUKYOKA2_1&lt;&gt;"",VALUE_KOSHUKYOKA2_2&lt;&gt;""),IF(AND(VALUE_KOSHUKYOKA2_1=対応表3!D69,VALUE_KOSHUKYOKA2_2=対応表3!E69),対応表3!F69,""),対応表3!F69)</f>
        <v>産</v>
      </c>
    </row>
    <row r="70" spans="1:9" x14ac:dyDescent="0.15">
      <c r="A70" t="b">
        <f ca="1">IF(ISERROR(OR(OFFSET(対応表2!$B$48,B70,対応表!$F$23)="○",AND(OFFSET(対応表2!$B$48,B70,対応表!$F$23)="△",対応表!VALUE_SENKOKUBUN&lt;&gt;3),,AND(OFFSET(対応表2!$B$48,B70,対応表!$F$23)="◎",対応表!$V$2=3))),TRUE,IF(OR(OFFSET(対応表2!$B$48,B70,対応表!$F$23)="○",AND(OFFSET(対応表2!$B$48,B70,対応表!$F$23)="△",対応表!VALUE_SENKOKUBUN&lt;&gt;3),AND(OFFSET(対応表2!$B$48,B70,対応表!$F$23)="◎",対応表!$V$2=3)),TRUE,FALSE))</f>
        <v>1</v>
      </c>
      <c r="B70" s="188">
        <f ca="1">MATCH(C70,OFFSET(対応表2!$A$13,0,0,対応表!$X$7,1),0)-1</f>
        <v>27</v>
      </c>
      <c r="C70" s="16" t="s">
        <v>978</v>
      </c>
      <c r="D70" s="1" t="str">
        <f t="shared" ca="1" si="6"/>
        <v>特</v>
      </c>
      <c r="E70" s="1" t="str">
        <f t="shared" ca="1" si="6"/>
        <v>支</v>
      </c>
      <c r="F70" s="1" t="str">
        <f t="shared" ca="1" si="6"/>
        <v>校</v>
      </c>
      <c r="G70" s="202" t="str">
        <f t="shared" ca="1" si="4"/>
        <v>特</v>
      </c>
      <c r="H70" s="202" t="str">
        <f t="shared" ca="1" si="5"/>
        <v>支</v>
      </c>
      <c r="I70" s="202" t="str">
        <f ca="1">IF(AND(VALUE_KOSHUKYOKA2_1&lt;&gt;"",VALUE_KOSHUKYOKA2_2&lt;&gt;""),IF(AND(VALUE_KOSHUKYOKA2_1=対応表3!D70,VALUE_KOSHUKYOKA2_2=対応表3!E70),対応表3!F70,""),対応表3!F70)</f>
        <v>校</v>
      </c>
    </row>
    <row r="71" spans="1:9" x14ac:dyDescent="0.15">
      <c r="A71" t="b">
        <f ca="1">IF(ISERROR(OR(OFFSET(対応表2!$B$48,B71,対応表!$F$23)="○",AND(OFFSET(対応表2!$B$48,B71,対応表!$F$23)="△",対応表!VALUE_SENKOKUBUN&lt;&gt;3),,AND(OFFSET(対応表2!$B$48,B71,対応表!$F$23)="◎",対応表!$V$2=3))),TRUE,IF(OR(OFFSET(対応表2!$B$48,B71,対応表!$F$23)="○",AND(OFFSET(対応表2!$B$48,B71,対応表!$F$23)="△",対応表!VALUE_SENKOKUBUN&lt;&gt;3),AND(OFFSET(対応表2!$B$48,B71,対応表!$F$23)="◎",対応表!$V$2=3)),TRUE,FALSE))</f>
        <v>1</v>
      </c>
      <c r="B71" s="188">
        <f ca="1">MATCH(C71,OFFSET(対応表2!$A$13,0,0,対応表!$X$7,1),0)-1</f>
        <v>28</v>
      </c>
      <c r="C71" s="16" t="s">
        <v>972</v>
      </c>
      <c r="D71" s="1" t="str">
        <f t="shared" ca="1" si="6"/>
        <v>養</v>
      </c>
      <c r="E71" s="1" t="str">
        <f t="shared" ca="1" si="6"/>
        <v>教</v>
      </c>
      <c r="F71" s="1" t="str">
        <f t="shared" ca="1" si="6"/>
        <v>諭</v>
      </c>
      <c r="G71" s="202" t="str">
        <f t="shared" ca="1" si="4"/>
        <v>養</v>
      </c>
      <c r="H71" s="202" t="str">
        <f t="shared" ca="1" si="5"/>
        <v>教</v>
      </c>
      <c r="I71" s="202" t="str">
        <f ca="1">IF(AND(VALUE_KOSHUKYOKA2_1&lt;&gt;"",VALUE_KOSHUKYOKA2_2&lt;&gt;""),IF(AND(VALUE_KOSHUKYOKA2_1=対応表3!D71,VALUE_KOSHUKYOKA2_2=対応表3!E71),対応表3!F71,""),対応表3!F71)</f>
        <v>諭</v>
      </c>
    </row>
    <row r="72" spans="1:9" x14ac:dyDescent="0.15">
      <c r="A72" t="b">
        <f ca="1">IF(ISERROR(OR(OFFSET(対応表2!$B$48,B72,対応表!$F$23)="○",AND(OFFSET(対応表2!$B$48,B72,対応表!$F$23)="△",対応表!VALUE_SENKOKUBUN&lt;&gt;3),,AND(OFFSET(対応表2!$B$48,B72,対応表!$F$23)="◎",対応表!$V$2=3))),TRUE,IF(OR(OFFSET(対応表2!$B$48,B72,対応表!$F$23)="○",AND(OFFSET(対応表2!$B$48,B72,対応表!$F$23)="△",対応表!VALUE_SENKOKUBUN&lt;&gt;3),AND(OFFSET(対応表2!$B$48,B72,対応表!$F$23)="◎",対応表!$V$2=3)),TRUE,FALSE))</f>
        <v>1</v>
      </c>
      <c r="B72" s="188">
        <f ca="1">MATCH(C72,OFFSET(対応表2!$A$13,0,0,対応表!$X$7,1),0)-1</f>
        <v>29</v>
      </c>
      <c r="C72" s="16" t="s">
        <v>973</v>
      </c>
      <c r="D72" s="1" t="str">
        <f t="shared" ca="1" si="6"/>
        <v>栄</v>
      </c>
      <c r="E72" s="1" t="str">
        <f t="shared" ca="1" si="6"/>
        <v>教</v>
      </c>
      <c r="F72" s="1" t="str">
        <f t="shared" ca="1" si="6"/>
        <v>諭</v>
      </c>
      <c r="G72" s="202" t="str">
        <f t="shared" ca="1" si="4"/>
        <v>栄</v>
      </c>
      <c r="H72" s="202" t="str">
        <f t="shared" ca="1" si="5"/>
        <v>教</v>
      </c>
      <c r="I72" s="202" t="str">
        <f ca="1">IF(AND(VALUE_KOSHUKYOKA2_1&lt;&gt;"",VALUE_KOSHUKYOKA2_2&lt;&gt;""),IF(AND(VALUE_KOSHUKYOKA2_1=対応表3!D72,VALUE_KOSHUKYOKA2_2=対応表3!E72),対応表3!F72,""),対応表3!F72)</f>
        <v>諭</v>
      </c>
    </row>
  </sheetData>
  <sheetProtection algorithmName="SHA-512" hashValue="pnplzt5UMkHn0b7eDD67uMlpYqYtJcKXuwxES19b3VdDAYj7hF99Uev8zuiA+CdUUwhJomBO+6ZeJf30jdZIVw==" saltValue="XmKDqG72iQBZuvdDTDMc5w==" spinCount="100000" sheet="1" objects="1" scenarios="1"/>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133</vt:i4>
      </vt:variant>
    </vt:vector>
  </HeadingPairs>
  <TitlesOfParts>
    <vt:vector size="140" baseType="lpstr">
      <vt:lpstr>志願書Ⅰ</vt:lpstr>
      <vt:lpstr>志願書Ⅱ</vt:lpstr>
      <vt:lpstr>プレゼンテーションシート</vt:lpstr>
      <vt:lpstr>CODE</vt:lpstr>
      <vt:lpstr>対応表</vt:lpstr>
      <vt:lpstr>対応表2</vt:lpstr>
      <vt:lpstr>対応表3</vt:lpstr>
      <vt:lpstr>志願書Ⅰ!Print_Area</vt:lpstr>
      <vt:lpstr>志願書Ⅱ!Print_Area</vt:lpstr>
      <vt:lpstr>CODE!RANGE_SCHOOLCODE</vt:lpstr>
      <vt:lpstr>志願書Ⅰ!VALUE_ADDRESS1</vt:lpstr>
      <vt:lpstr>志願書Ⅰ!VALUE_ADDRESS2</vt:lpstr>
      <vt:lpstr>志願書Ⅰ!VALUE_ADDRESS3</vt:lpstr>
      <vt:lpstr>志願書Ⅰ!VALUE_AGE1</vt:lpstr>
      <vt:lpstr>志願書Ⅰ!VALUE_AGE2</vt:lpstr>
      <vt:lpstr>対応表2!VALUE_APPOINTMENTYEAR</vt:lpstr>
      <vt:lpstr>VALUE_APPOINTMENTYEAR</vt:lpstr>
      <vt:lpstr>対応表!VALUE_BIRTHDAY</vt:lpstr>
      <vt:lpstr>対応表2!VALUE_BIRTHDAY</vt:lpstr>
      <vt:lpstr>志願書Ⅰ!VALUE_ERANAME</vt:lpstr>
      <vt:lpstr>志願書Ⅰ!VALUE_EXPKINMUSAKI1</vt:lpstr>
      <vt:lpstr>志願書Ⅰ!VALUE_EXPKINMUSAKI2</vt:lpstr>
      <vt:lpstr>志願書Ⅰ!VALUE_EXPKINMUSAKI3</vt:lpstr>
      <vt:lpstr>志願書Ⅰ!VALUE_EXPKINMUTI1</vt:lpstr>
      <vt:lpstr>志願書Ⅰ!VALUE_EXPKINMUTI2</vt:lpstr>
      <vt:lpstr>志願書Ⅰ!VALUE_EXPKINMUTI3</vt:lpstr>
      <vt:lpstr>志願書Ⅰ!VALUE_EXPSHOKUSHUCODE1</vt:lpstr>
      <vt:lpstr>志願書Ⅰ!VALUE_EXPSHOKUSHUCODE2</vt:lpstr>
      <vt:lpstr>志願書Ⅰ!VALUE_EXPSHOKUSHUCODE3</vt:lpstr>
      <vt:lpstr>対応表!VALUE_EXPTEACH</vt:lpstr>
      <vt:lpstr>VALUE_FAMILYNAME</vt:lpstr>
      <vt:lpstr>VALUE_FAMILYNAMEKANA</vt:lpstr>
      <vt:lpstr>VALUE_FIRSTNAME</vt:lpstr>
      <vt:lpstr>VALUE_FIRSTNAMEKANA</vt:lpstr>
      <vt:lpstr>志願書Ⅰ!VALUE_GENKINMUTICODE</vt:lpstr>
      <vt:lpstr>志願書Ⅰ!VALUE_GENSHOKUSHUCODE</vt:lpstr>
      <vt:lpstr>対応表!VALUE_GRADUATIONCODE</vt:lpstr>
      <vt:lpstr>対応表2!VALUE_GRADUATIONCODE</vt:lpstr>
      <vt:lpstr>志願書Ⅰ!VALUE_GRADUATIONERANAME</vt:lpstr>
      <vt:lpstr>志願書Ⅰ!VALUE_GRADUATIONMONTH</vt:lpstr>
      <vt:lpstr>志願書Ⅰ!VALUE_GRADUATIONYEAR</vt:lpstr>
      <vt:lpstr>志願書Ⅰ!VALUE_HAIRYO</vt:lpstr>
      <vt:lpstr>対応表!VALUE_KOSHUKYOKA1</vt:lpstr>
      <vt:lpstr>対応表2!VALUE_KOSHUKYOKA1</vt:lpstr>
      <vt:lpstr>VALUE_KOSHUKYOKA1_1</vt:lpstr>
      <vt:lpstr>VALUE_KOSHUKYOKA1_2</vt:lpstr>
      <vt:lpstr>VALUE_KOSHUKYOKA1_3</vt:lpstr>
      <vt:lpstr>対応表!VALUE_KOSHUKYOKA2</vt:lpstr>
      <vt:lpstr>対応表2!VALUE_KOSHUKYOKA2</vt:lpstr>
      <vt:lpstr>VALUE_KOSHUKYOKA2_1</vt:lpstr>
      <vt:lpstr>VALUE_KOSHUKYOKA2_2</vt:lpstr>
      <vt:lpstr>VALUE_KOSHUKYOKA2_3</vt:lpstr>
      <vt:lpstr>志願書Ⅰ!VALUE_KYOKA1</vt:lpstr>
      <vt:lpstr>志願書Ⅰ!VALUE_KYOKA2</vt:lpstr>
      <vt:lpstr>志願書Ⅰ!VALUE_KYOKA3</vt:lpstr>
      <vt:lpstr>志願書Ⅰ!VALUE_KYOKA4</vt:lpstr>
      <vt:lpstr>志願書Ⅰ!VALUE_KYOKA5</vt:lpstr>
      <vt:lpstr>志願書Ⅰ!VALUE_KYOKA6</vt:lpstr>
      <vt:lpstr>志願書Ⅰ!VALUE_KYOKA7</vt:lpstr>
      <vt:lpstr>対応表!VALUE_MENJO</vt:lpstr>
      <vt:lpstr>対応表2!VALUE_MENJO</vt:lpstr>
      <vt:lpstr>対応表!VALUE_MENJOKUBUN</vt:lpstr>
      <vt:lpstr>対応表2!VALUE_MENJOKUBUN</vt:lpstr>
      <vt:lpstr>志願書Ⅰ!VALUE_MENKYOERANAME1</vt:lpstr>
      <vt:lpstr>志願書Ⅰ!VALUE_MENKYOERANAME2</vt:lpstr>
      <vt:lpstr>志願書Ⅰ!VALUE_MENKYOERANAME3</vt:lpstr>
      <vt:lpstr>志願書Ⅰ!VALUE_MENKYOERANAME4</vt:lpstr>
      <vt:lpstr>志願書Ⅰ!VALUE_MENKYOERANAME5</vt:lpstr>
      <vt:lpstr>志願書Ⅰ!VALUE_MENKYOERANAME6</vt:lpstr>
      <vt:lpstr>志願書Ⅰ!VALUE_MENKYOERANAME7</vt:lpstr>
      <vt:lpstr>志願書Ⅰ!VALUE_MENKYOMONTH1</vt:lpstr>
      <vt:lpstr>志願書Ⅰ!VALUE_MENKYOMONTH2</vt:lpstr>
      <vt:lpstr>志願書Ⅰ!VALUE_MENKYOMONTH3</vt:lpstr>
      <vt:lpstr>志願書Ⅰ!VALUE_MENKYOMONTH4</vt:lpstr>
      <vt:lpstr>志願書Ⅰ!VALUE_MENKYOMONTH5</vt:lpstr>
      <vt:lpstr>志願書Ⅰ!VALUE_MENKYOMONTH6</vt:lpstr>
      <vt:lpstr>志願書Ⅰ!VALUE_MENKYOMONTH7</vt:lpstr>
      <vt:lpstr>志願書Ⅰ!VALUE_MENKYONAME1</vt:lpstr>
      <vt:lpstr>志願書Ⅰ!VALUE_MENKYONAME2</vt:lpstr>
      <vt:lpstr>志願書Ⅰ!VALUE_MENKYONAME3</vt:lpstr>
      <vt:lpstr>志願書Ⅰ!VALUE_MENKYONAME4</vt:lpstr>
      <vt:lpstr>志願書Ⅰ!VALUE_MENKYONAME5</vt:lpstr>
      <vt:lpstr>志願書Ⅰ!VALUE_MENKYONAME6</vt:lpstr>
      <vt:lpstr>志願書Ⅰ!VALUE_MENKYONAME7</vt:lpstr>
      <vt:lpstr>志願書Ⅰ!VALUE_MENKYOSYUTOKUCODE1</vt:lpstr>
      <vt:lpstr>志願書Ⅰ!VALUE_MENKYOSYUTOKUCODE2</vt:lpstr>
      <vt:lpstr>志願書Ⅰ!VALUE_MENKYOSYUTOKUCODE3</vt:lpstr>
      <vt:lpstr>志願書Ⅰ!VALUE_MENKYOSYUTOKUCODE4</vt:lpstr>
      <vt:lpstr>志願書Ⅰ!VALUE_MENKYOSYUTOKUCODE5</vt:lpstr>
      <vt:lpstr>志願書Ⅰ!VALUE_MENKYOSYUTOKUCODE6</vt:lpstr>
      <vt:lpstr>志願書Ⅰ!VALUE_MENKYOSYUTOKUCODE7</vt:lpstr>
      <vt:lpstr>志願書Ⅰ!VALUE_MENKYOYEAR1</vt:lpstr>
      <vt:lpstr>志願書Ⅰ!VALUE_MENKYOYEAR2</vt:lpstr>
      <vt:lpstr>志願書Ⅰ!VALUE_MENKYOYEAR3</vt:lpstr>
      <vt:lpstr>志願書Ⅰ!VALUE_MENKYOYEAR4</vt:lpstr>
      <vt:lpstr>志願書Ⅰ!VALUE_MENKYOYEAR5</vt:lpstr>
      <vt:lpstr>志願書Ⅰ!VALUE_MENKYOYEAR6</vt:lpstr>
      <vt:lpstr>志願書Ⅰ!VALUE_MENKYOYEAR7</vt:lpstr>
      <vt:lpstr>志願書Ⅰ!VALUE_MENSETSUMENJO</vt:lpstr>
      <vt:lpstr>志願書Ⅰ!VALUE_MOBILEPHONENUMBER1</vt:lpstr>
      <vt:lpstr>志願書Ⅰ!VALUE_MOBILEPHONENUMBER2</vt:lpstr>
      <vt:lpstr>志願書Ⅰ!VALUE_MOBILEPHONENUMBER3</vt:lpstr>
      <vt:lpstr>志願書Ⅱ!VALUE_NAME</vt:lpstr>
      <vt:lpstr>志願書Ⅱ!VALUE_NAMEKANA</vt:lpstr>
      <vt:lpstr>対応表!VALUE_NOMENJO</vt:lpstr>
      <vt:lpstr>対応表2!VALUE_NOMENJO</vt:lpstr>
      <vt:lpstr>対応表!VALUE_NOPUNISH</vt:lpstr>
      <vt:lpstr>対応表2!VALUE_NOPUNISH</vt:lpstr>
      <vt:lpstr>対応表!VALUE_PERSONALDATANOPERM</vt:lpstr>
      <vt:lpstr>対応表2!VALUE_PERSONALDATANOPERM</vt:lpstr>
      <vt:lpstr>対応表!VALUE_PERSONALDATAPERM</vt:lpstr>
      <vt:lpstr>対応表2!VALUE_PERSONALDATAPERM</vt:lpstr>
      <vt:lpstr>志願書Ⅰ!VALUE_PERSONNELDATA</vt:lpstr>
      <vt:lpstr>志願書Ⅰ!VALUE_PHONENUMBER1</vt:lpstr>
      <vt:lpstr>志願書Ⅰ!VALUE_PHONENUMBER2</vt:lpstr>
      <vt:lpstr>志願書Ⅰ!VALUE_PHONENUMBER3</vt:lpstr>
      <vt:lpstr>志願書Ⅰ!VALUE_POSTCODE1</vt:lpstr>
      <vt:lpstr>志願書Ⅰ!VALUE_POSTCODE2</vt:lpstr>
      <vt:lpstr>対応表!VALUE_PREFCODE</vt:lpstr>
      <vt:lpstr>志願書Ⅰ!VALUE_PREFCODE1</vt:lpstr>
      <vt:lpstr>志願書Ⅰ!VALUE_PREFCODE2</vt:lpstr>
      <vt:lpstr>対応表!VALUE_PUNISH</vt:lpstr>
      <vt:lpstr>対応表2!VALUE_PUNISH</vt:lpstr>
      <vt:lpstr>対応表!VALUE_SCHOOLCODE</vt:lpstr>
      <vt:lpstr>志願書Ⅰ!VALUE_SCHOOLFACULTYCODE</vt:lpstr>
      <vt:lpstr>対応表!VALUE_SENKOKUBUN</vt:lpstr>
      <vt:lpstr>志願書Ⅰ!VALUE_SEX</vt:lpstr>
      <vt:lpstr>対応表!VALUE_SHIGANKUBUN</vt:lpstr>
      <vt:lpstr>志願書Ⅰ!VALUE_SHUBETSU1</vt:lpstr>
      <vt:lpstr>志願書Ⅰ!VALUE_SHUBETSU2</vt:lpstr>
      <vt:lpstr>志願書Ⅰ!VALUE_SHUBETSU3</vt:lpstr>
      <vt:lpstr>志願書Ⅰ!VALUE_SHUBETSU4</vt:lpstr>
      <vt:lpstr>志願書Ⅰ!VALUE_SHUBETSU5</vt:lpstr>
      <vt:lpstr>志願書Ⅰ!VALUE_SHUBETSU6</vt:lpstr>
      <vt:lpstr>志願書Ⅰ!VALUE_SHUBETSU7</vt:lpstr>
      <vt:lpstr>対応表!VALUE_ZITSUGI1</vt:lpstr>
      <vt:lpstr>対応表2!VALUE_ZITSUGI1</vt:lpstr>
      <vt:lpstr>対応表!VALUE_ZITSUGI2</vt:lpstr>
      <vt:lpstr>対応表2!VALUE_ZITSUGI2</vt:lpstr>
      <vt:lpstr>VARUE_SPORTSART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田畑　杜季雄</dc:creator>
  <cp:lastModifiedBy>幸野 実柚</cp:lastModifiedBy>
  <cp:lastPrinted>2025-03-23T23:53:03Z</cp:lastPrinted>
  <dcterms:created xsi:type="dcterms:W3CDTF">2022-04-18T07:05:15Z</dcterms:created>
  <dcterms:modified xsi:type="dcterms:W3CDTF">2025-03-24T01:49:47Z</dcterms:modified>
</cp:coreProperties>
</file>